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ile-sv\共有\既存Ｇ\事業報告\"/>
    </mc:Choice>
  </mc:AlternateContent>
  <xr:revisionPtr revIDLastSave="0" documentId="8_{76E46155-B37E-4B82-BF8A-3A41AFE162F4}" xr6:coauthVersionLast="47" xr6:coauthVersionMax="47" xr10:uidLastSave="{00000000-0000-0000-0000-000000000000}"/>
  <bookViews>
    <workbookView xWindow="-120" yWindow="-120" windowWidth="29040" windowHeight="15720" tabRatio="465" xr2:uid="{00000000-000D-0000-FFFF-FFFF00000000}"/>
  </bookViews>
  <sheets>
    <sheet name="※注意事項" sheetId="2" r:id="rId1"/>
    <sheet name="事業報告書" sheetId="3" r:id="rId2"/>
    <sheet name="集計シート" sheetId="16" r:id="rId3"/>
    <sheet name="別紙1" sheetId="4" r:id="rId4"/>
    <sheet name="目標未達成理由説明書" sheetId="15" r:id="rId5"/>
    <sheet name="運用改善の報告（民間建築物のみ）" sheetId="17" r:id="rId6"/>
    <sheet name="集計シート (2)" sheetId="18" state="hidden" r:id="rId7"/>
    <sheet name="別紙1 (2)" sheetId="19" state="hidden" r:id="rId8"/>
  </sheets>
  <definedNames>
    <definedName name="_xlnm.Print_Area" localSheetId="0">※注意事項!$B$1:$E$41</definedName>
    <definedName name="_xlnm.Print_Area" localSheetId="1">事業報告書!$A$1:$P$39</definedName>
    <definedName name="_xlnm.Print_Area" localSheetId="2">集計シート!$B$1:$V$138</definedName>
    <definedName name="_xlnm.Print_Area" localSheetId="6">'集計シート (2)'!$B$1:$V$99</definedName>
    <definedName name="_xlnm.Print_Area" localSheetId="3">別紙1!$B$1:$K$27</definedName>
    <definedName name="_xlnm.Print_Area" localSheetId="7">'別紙1 (2)'!$B$1:$K$27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32" i="16" l="1"/>
  <c r="V126" i="16"/>
  <c r="V118" i="16"/>
  <c r="V94" i="16"/>
  <c r="V88" i="16"/>
  <c r="U80" i="16"/>
  <c r="V80" i="16"/>
  <c r="R132" i="16"/>
  <c r="R126" i="16"/>
  <c r="R118" i="16"/>
  <c r="R80" i="16"/>
  <c r="R94" i="16"/>
  <c r="R88" i="16"/>
  <c r="E5" i="4"/>
  <c r="F10" i="4"/>
  <c r="C12" i="4"/>
  <c r="G12" i="4"/>
  <c r="I7" i="4" l="1"/>
  <c r="AD59" i="16"/>
  <c r="AD56" i="16"/>
  <c r="AD55" i="16"/>
  <c r="AD54" i="16"/>
  <c r="AD53" i="16"/>
  <c r="AD50" i="16"/>
  <c r="AD49" i="16"/>
  <c r="AD48" i="16"/>
  <c r="AD47" i="16"/>
  <c r="AD46" i="16"/>
  <c r="AD45" i="16"/>
  <c r="AE59" i="16"/>
  <c r="AE53" i="16"/>
  <c r="AE56" i="16"/>
  <c r="AE55" i="16"/>
  <c r="AE54" i="16"/>
  <c r="AE50" i="16"/>
  <c r="AE49" i="16"/>
  <c r="AE48" i="16"/>
  <c r="AE47" i="16"/>
  <c r="AE46" i="16"/>
  <c r="AE45" i="16"/>
  <c r="AF59" i="16"/>
  <c r="AF37" i="16"/>
  <c r="AF56" i="16"/>
  <c r="AF55" i="16"/>
  <c r="AF54" i="16"/>
  <c r="AF53" i="16"/>
  <c r="AF50" i="16"/>
  <c r="AF49" i="16"/>
  <c r="AF48" i="16"/>
  <c r="AF47" i="16"/>
  <c r="AF46" i="16"/>
  <c r="AF45" i="16"/>
  <c r="B3" i="4" l="1"/>
  <c r="J2" i="4" l="1"/>
  <c r="J1" i="4"/>
  <c r="C23" i="4"/>
  <c r="P88" i="18"/>
  <c r="O88" i="18"/>
  <c r="N88" i="18"/>
  <c r="M88" i="18"/>
  <c r="L88" i="18"/>
  <c r="K88" i="18"/>
  <c r="J88" i="18"/>
  <c r="I88" i="18"/>
  <c r="H88" i="18"/>
  <c r="G88" i="18"/>
  <c r="F88" i="18"/>
  <c r="E88" i="18"/>
  <c r="G23" i="19"/>
  <c r="G22" i="19"/>
  <c r="G21" i="19"/>
  <c r="G20" i="19"/>
  <c r="G19" i="19"/>
  <c r="G18" i="19"/>
  <c r="G17" i="19"/>
  <c r="G16" i="19"/>
  <c r="G15" i="19"/>
  <c r="G14" i="19"/>
  <c r="G13" i="19"/>
  <c r="G12" i="19"/>
  <c r="C12" i="19"/>
  <c r="C23" i="19"/>
  <c r="C22" i="19"/>
  <c r="C21" i="19"/>
  <c r="C20" i="19"/>
  <c r="C19" i="19"/>
  <c r="C18" i="19"/>
  <c r="C17" i="19"/>
  <c r="C16" i="19"/>
  <c r="C15" i="19"/>
  <c r="C14" i="19"/>
  <c r="C13" i="19"/>
  <c r="I7" i="19"/>
  <c r="B3" i="19"/>
  <c r="J2" i="19"/>
  <c r="J1" i="19"/>
  <c r="G24" i="19" l="1"/>
  <c r="C24" i="19"/>
  <c r="P126" i="18"/>
  <c r="O126" i="18"/>
  <c r="N126" i="18"/>
  <c r="M126" i="18"/>
  <c r="L126" i="18"/>
  <c r="K126" i="18"/>
  <c r="J126" i="18"/>
  <c r="I126" i="18"/>
  <c r="H126" i="18"/>
  <c r="G126" i="18"/>
  <c r="F126" i="18"/>
  <c r="E126" i="18"/>
  <c r="F51" i="18"/>
  <c r="G51" i="18"/>
  <c r="H51" i="18"/>
  <c r="I51" i="18"/>
  <c r="J51" i="18"/>
  <c r="K51" i="18"/>
  <c r="L51" i="18"/>
  <c r="M51" i="18"/>
  <c r="N51" i="18"/>
  <c r="O51" i="18"/>
  <c r="P51" i="18"/>
  <c r="E51" i="18"/>
  <c r="R54" i="16" l="1"/>
  <c r="R38" i="16"/>
  <c r="R46" i="16"/>
  <c r="V120" i="16"/>
  <c r="V45" i="16"/>
  <c r="V82" i="16"/>
  <c r="V50" i="16"/>
  <c r="V134" i="18"/>
  <c r="V116" i="18"/>
  <c r="V86" i="18"/>
  <c r="V59" i="18"/>
  <c r="V41" i="18"/>
  <c r="V82" i="18"/>
  <c r="V110" i="18"/>
  <c r="V96" i="18"/>
  <c r="V94" i="18"/>
  <c r="V76" i="18"/>
  <c r="V91" i="18"/>
  <c r="V120" i="18"/>
  <c r="V72" i="18"/>
  <c r="V132" i="18"/>
  <c r="V115" i="18"/>
  <c r="V85" i="18"/>
  <c r="V57" i="18"/>
  <c r="V40" i="18"/>
  <c r="V53" i="18"/>
  <c r="V125" i="18"/>
  <c r="V35" i="18"/>
  <c r="V49" i="18"/>
  <c r="V48" i="18"/>
  <c r="V122" i="18"/>
  <c r="V75" i="18"/>
  <c r="V74" i="18"/>
  <c r="V42" i="18"/>
  <c r="V130" i="18"/>
  <c r="V114" i="18"/>
  <c r="V84" i="18"/>
  <c r="V55" i="18"/>
  <c r="V39" i="18"/>
  <c r="V112" i="18"/>
  <c r="V37" i="18"/>
  <c r="V50" i="18"/>
  <c r="V78" i="18"/>
  <c r="V123" i="18"/>
  <c r="V47" i="18"/>
  <c r="V46" i="18"/>
  <c r="V45" i="18"/>
  <c r="V117" i="18"/>
  <c r="V129" i="18"/>
  <c r="V113" i="18"/>
  <c r="V83" i="18"/>
  <c r="V54" i="18"/>
  <c r="V38" i="18"/>
  <c r="V128" i="18"/>
  <c r="V79" i="18"/>
  <c r="V124" i="18"/>
  <c r="V77" i="18"/>
  <c r="V92" i="18"/>
  <c r="V121" i="18"/>
  <c r="V90" i="18"/>
  <c r="V87" i="18"/>
  <c r="V128" i="16"/>
  <c r="V115" i="16"/>
  <c r="V85" i="16"/>
  <c r="V59" i="16"/>
  <c r="V41" i="16"/>
  <c r="V113" i="16"/>
  <c r="V83" i="16"/>
  <c r="V39" i="16"/>
  <c r="V112" i="16"/>
  <c r="V38" i="16"/>
  <c r="V125" i="16"/>
  <c r="V110" i="16"/>
  <c r="V54" i="16"/>
  <c r="V96" i="16"/>
  <c r="V77" i="16"/>
  <c r="V122" i="16"/>
  <c r="V48" i="16"/>
  <c r="V92" i="16"/>
  <c r="V47" i="16"/>
  <c r="V72" i="16"/>
  <c r="V134" i="16"/>
  <c r="V131" i="16"/>
  <c r="V114" i="16"/>
  <c r="V84" i="16"/>
  <c r="V53" i="16"/>
  <c r="V40" i="16"/>
  <c r="V130" i="16"/>
  <c r="V56" i="16"/>
  <c r="V55" i="16"/>
  <c r="V79" i="16"/>
  <c r="V37" i="16"/>
  <c r="V124" i="16"/>
  <c r="V49" i="16"/>
  <c r="V93" i="16"/>
  <c r="V74" i="16"/>
  <c r="V117" i="16"/>
  <c r="V116" i="16"/>
  <c r="V42" i="16"/>
  <c r="V129" i="16"/>
  <c r="V78" i="16"/>
  <c r="V123" i="16"/>
  <c r="V90" i="16"/>
  <c r="V76" i="16"/>
  <c r="V121" i="16"/>
  <c r="V75" i="16"/>
  <c r="V91" i="16"/>
  <c r="V46" i="16"/>
  <c r="V87" i="16"/>
  <c r="V86" i="16"/>
  <c r="V35" i="16"/>
  <c r="Q51" i="18"/>
  <c r="T51" i="18" s="1"/>
  <c r="U51" i="18" s="1"/>
  <c r="E43" i="18"/>
  <c r="Q43" i="18" s="1"/>
  <c r="T43" i="18" s="1"/>
  <c r="U43" i="18" s="1"/>
  <c r="Q134" i="18"/>
  <c r="Q132" i="18"/>
  <c r="S131" i="18"/>
  <c r="R131" i="18"/>
  <c r="R128" i="18"/>
  <c r="U126" i="18"/>
  <c r="T126" i="18"/>
  <c r="S126" i="18"/>
  <c r="R126" i="18"/>
  <c r="Q126" i="18"/>
  <c r="D126" i="18"/>
  <c r="R121" i="18"/>
  <c r="Q120" i="18"/>
  <c r="S118" i="18"/>
  <c r="R118" i="18"/>
  <c r="D118" i="18"/>
  <c r="C118" i="18"/>
  <c r="R113" i="18"/>
  <c r="Q112" i="18"/>
  <c r="T112" i="18" s="1"/>
  <c r="Q110" i="18"/>
  <c r="T110" i="18" s="1"/>
  <c r="T111" i="18" s="1"/>
  <c r="Q96" i="18"/>
  <c r="Q94" i="18"/>
  <c r="S93" i="18"/>
  <c r="R93" i="18"/>
  <c r="D93" i="18"/>
  <c r="D131" i="18" s="1"/>
  <c r="C93" i="18"/>
  <c r="C131" i="18" s="1"/>
  <c r="R90" i="18"/>
  <c r="U88" i="18"/>
  <c r="T88" i="18"/>
  <c r="S88" i="18"/>
  <c r="R88" i="18"/>
  <c r="Q88" i="18"/>
  <c r="D88" i="18"/>
  <c r="C88" i="18"/>
  <c r="C126" i="18" s="1"/>
  <c r="R83" i="18"/>
  <c r="Q82" i="18"/>
  <c r="T82" i="18" s="1"/>
  <c r="S80" i="18"/>
  <c r="R80" i="18"/>
  <c r="D80" i="18"/>
  <c r="C80" i="18"/>
  <c r="R75" i="18"/>
  <c r="Q74" i="18"/>
  <c r="T74" i="18" s="1"/>
  <c r="Q72" i="18"/>
  <c r="T72" i="18" s="1"/>
  <c r="T73" i="18" s="1"/>
  <c r="Q59" i="18"/>
  <c r="Q57" i="18"/>
  <c r="Q45" i="18"/>
  <c r="T45" i="18" s="1"/>
  <c r="Q37" i="18"/>
  <c r="T37" i="18" s="1"/>
  <c r="Q35" i="18"/>
  <c r="T35" i="18" s="1"/>
  <c r="T36" i="18" s="1"/>
  <c r="P30" i="18"/>
  <c r="R122" i="18" s="1"/>
  <c r="K30" i="18"/>
  <c r="G13" i="4"/>
  <c r="G14" i="4"/>
  <c r="G15" i="4"/>
  <c r="G16" i="4"/>
  <c r="G17" i="4"/>
  <c r="G18" i="4"/>
  <c r="G19" i="4"/>
  <c r="G20" i="4"/>
  <c r="G21" i="4"/>
  <c r="G22" i="4"/>
  <c r="G23" i="4"/>
  <c r="C22" i="4"/>
  <c r="C21" i="4"/>
  <c r="C20" i="4"/>
  <c r="C19" i="4"/>
  <c r="C18" i="4"/>
  <c r="C17" i="4"/>
  <c r="C16" i="4"/>
  <c r="C15" i="4"/>
  <c r="C14" i="4"/>
  <c r="C13" i="4"/>
  <c r="G79" i="18" l="1"/>
  <c r="F79" i="18"/>
  <c r="E79" i="18"/>
  <c r="J79" i="18"/>
  <c r="P79" i="18"/>
  <c r="M79" i="18"/>
  <c r="K79" i="18"/>
  <c r="O79" i="18"/>
  <c r="N79" i="18"/>
  <c r="L79" i="18"/>
  <c r="I79" i="18"/>
  <c r="H79" i="18"/>
  <c r="U134" i="18"/>
  <c r="U135" i="18" s="1"/>
  <c r="G75" i="18"/>
  <c r="F75" i="18"/>
  <c r="E75" i="18"/>
  <c r="J75" i="18"/>
  <c r="H75" i="18"/>
  <c r="P75" i="18"/>
  <c r="M75" i="18"/>
  <c r="K75" i="18"/>
  <c r="O75" i="18"/>
  <c r="N75" i="18"/>
  <c r="L75" i="18"/>
  <c r="I75" i="18"/>
  <c r="G78" i="18"/>
  <c r="F78" i="18"/>
  <c r="E78" i="18"/>
  <c r="N78" i="18"/>
  <c r="M78" i="18"/>
  <c r="H78" i="18"/>
  <c r="P78" i="18"/>
  <c r="L78" i="18"/>
  <c r="K78" i="18"/>
  <c r="J78" i="18"/>
  <c r="I78" i="18"/>
  <c r="O78" i="18"/>
  <c r="U132" i="18"/>
  <c r="F87" i="18"/>
  <c r="E87" i="18"/>
  <c r="P87" i="18"/>
  <c r="I87" i="18"/>
  <c r="G87" i="18"/>
  <c r="O87" i="18"/>
  <c r="L87" i="18"/>
  <c r="J87" i="18"/>
  <c r="N87" i="18"/>
  <c r="M87" i="18"/>
  <c r="K87" i="18"/>
  <c r="H87" i="18"/>
  <c r="F83" i="18"/>
  <c r="E83" i="18"/>
  <c r="P83" i="18"/>
  <c r="K83" i="18"/>
  <c r="H83" i="18"/>
  <c r="O83" i="18"/>
  <c r="M83" i="18"/>
  <c r="N83" i="18"/>
  <c r="J83" i="18"/>
  <c r="I83" i="18"/>
  <c r="G83" i="18"/>
  <c r="L83" i="18"/>
  <c r="F93" i="18"/>
  <c r="F86" i="18"/>
  <c r="E93" i="18"/>
  <c r="E86" i="18"/>
  <c r="P93" i="18"/>
  <c r="P86" i="18"/>
  <c r="M93" i="18"/>
  <c r="M86" i="18"/>
  <c r="K93" i="18"/>
  <c r="K86" i="18"/>
  <c r="I86" i="18"/>
  <c r="G93" i="18"/>
  <c r="O93" i="18"/>
  <c r="O86" i="18"/>
  <c r="L93" i="18"/>
  <c r="L86" i="18"/>
  <c r="N93" i="18"/>
  <c r="N86" i="18"/>
  <c r="J86" i="18"/>
  <c r="I93" i="18"/>
  <c r="H93" i="18"/>
  <c r="H86" i="18"/>
  <c r="G86" i="18"/>
  <c r="J93" i="18"/>
  <c r="F90" i="18"/>
  <c r="E90" i="18"/>
  <c r="P90" i="18"/>
  <c r="M90" i="18"/>
  <c r="J90" i="18"/>
  <c r="I90" i="18"/>
  <c r="G90" i="18"/>
  <c r="O90" i="18"/>
  <c r="L90" i="18"/>
  <c r="K90" i="18"/>
  <c r="N90" i="18"/>
  <c r="H90" i="18"/>
  <c r="F92" i="18"/>
  <c r="F85" i="18"/>
  <c r="E92" i="18"/>
  <c r="E85" i="18"/>
  <c r="P92" i="18"/>
  <c r="P85" i="18"/>
  <c r="L92" i="18"/>
  <c r="I85" i="18"/>
  <c r="G85" i="18"/>
  <c r="O92" i="18"/>
  <c r="O85" i="18"/>
  <c r="M92" i="18"/>
  <c r="L85" i="18"/>
  <c r="K85" i="18"/>
  <c r="J92" i="18"/>
  <c r="J85" i="18"/>
  <c r="I92" i="18"/>
  <c r="N92" i="18"/>
  <c r="N85" i="18"/>
  <c r="M85" i="18"/>
  <c r="K92" i="18"/>
  <c r="H92" i="18"/>
  <c r="H85" i="18"/>
  <c r="G92" i="18"/>
  <c r="G77" i="18"/>
  <c r="F77" i="18"/>
  <c r="E77" i="18"/>
  <c r="J77" i="18"/>
  <c r="P77" i="18"/>
  <c r="O77" i="18"/>
  <c r="N77" i="18"/>
  <c r="M77" i="18"/>
  <c r="L77" i="18"/>
  <c r="K77" i="18"/>
  <c r="I77" i="18"/>
  <c r="H77" i="18"/>
  <c r="U94" i="18"/>
  <c r="U96" i="18"/>
  <c r="U97" i="18" s="1"/>
  <c r="U120" i="18"/>
  <c r="U59" i="18"/>
  <c r="U60" i="18" s="1"/>
  <c r="L118" i="18"/>
  <c r="L117" i="18"/>
  <c r="L42" i="18"/>
  <c r="P118" i="18"/>
  <c r="O118" i="18"/>
  <c r="I42" i="18"/>
  <c r="M118" i="18"/>
  <c r="K118" i="18"/>
  <c r="K117" i="18"/>
  <c r="M42" i="18"/>
  <c r="N118" i="18"/>
  <c r="J42" i="18"/>
  <c r="K42" i="18"/>
  <c r="J118" i="18"/>
  <c r="J117" i="18"/>
  <c r="N42" i="18"/>
  <c r="E42" i="18"/>
  <c r="F118" i="18"/>
  <c r="E117" i="18"/>
  <c r="H42" i="18"/>
  <c r="I118" i="18"/>
  <c r="I117" i="18"/>
  <c r="O42" i="18"/>
  <c r="F117" i="18"/>
  <c r="M117" i="18"/>
  <c r="H118" i="18"/>
  <c r="H117" i="18"/>
  <c r="P42" i="18"/>
  <c r="F42" i="18"/>
  <c r="E118" i="18"/>
  <c r="G42" i="18"/>
  <c r="P117" i="18"/>
  <c r="N117" i="18"/>
  <c r="G118" i="18"/>
  <c r="G117" i="18"/>
  <c r="O117" i="18"/>
  <c r="L131" i="18"/>
  <c r="L124" i="18"/>
  <c r="M56" i="18"/>
  <c r="M49" i="18"/>
  <c r="G56" i="18"/>
  <c r="O124" i="18"/>
  <c r="J49" i="18"/>
  <c r="K131" i="18"/>
  <c r="K124" i="18"/>
  <c r="N56" i="18"/>
  <c r="N49" i="18"/>
  <c r="K56" i="18"/>
  <c r="K49" i="18"/>
  <c r="L56" i="18"/>
  <c r="J131" i="18"/>
  <c r="J124" i="18"/>
  <c r="O56" i="18"/>
  <c r="O49" i="18"/>
  <c r="F131" i="18"/>
  <c r="G49" i="18"/>
  <c r="E124" i="18"/>
  <c r="H49" i="18"/>
  <c r="I56" i="18"/>
  <c r="M124" i="18"/>
  <c r="I131" i="18"/>
  <c r="I124" i="18"/>
  <c r="P56" i="18"/>
  <c r="P49" i="18"/>
  <c r="F56" i="18"/>
  <c r="H56" i="18"/>
  <c r="P131" i="18"/>
  <c r="I49" i="18"/>
  <c r="J56" i="18"/>
  <c r="M131" i="18"/>
  <c r="H131" i="18"/>
  <c r="H124" i="18"/>
  <c r="E56" i="18"/>
  <c r="E49" i="18"/>
  <c r="F124" i="18"/>
  <c r="N124" i="18"/>
  <c r="G131" i="18"/>
  <c r="G124" i="18"/>
  <c r="F49" i="18"/>
  <c r="E131" i="18"/>
  <c r="P124" i="18"/>
  <c r="O131" i="18"/>
  <c r="N131" i="18"/>
  <c r="L49" i="18"/>
  <c r="L113" i="18"/>
  <c r="L38" i="18"/>
  <c r="P113" i="18"/>
  <c r="G38" i="18"/>
  <c r="O113" i="18"/>
  <c r="N113" i="18"/>
  <c r="K113" i="18"/>
  <c r="M38" i="18"/>
  <c r="N38" i="18"/>
  <c r="F113" i="18"/>
  <c r="M113" i="18"/>
  <c r="I113" i="18"/>
  <c r="O38" i="18"/>
  <c r="H38" i="18"/>
  <c r="K38" i="18"/>
  <c r="I38" i="18"/>
  <c r="H113" i="18"/>
  <c r="P38" i="18"/>
  <c r="E38" i="18"/>
  <c r="E113" i="18"/>
  <c r="J113" i="18"/>
  <c r="G113" i="18"/>
  <c r="F38" i="18"/>
  <c r="J38" i="18"/>
  <c r="L121" i="18"/>
  <c r="K46" i="18"/>
  <c r="P46" i="18"/>
  <c r="G46" i="18"/>
  <c r="K121" i="18"/>
  <c r="L46" i="18"/>
  <c r="J121" i="18"/>
  <c r="M46" i="18"/>
  <c r="E46" i="18"/>
  <c r="P121" i="18"/>
  <c r="O121" i="18"/>
  <c r="H46" i="18"/>
  <c r="M121" i="18"/>
  <c r="J46" i="18"/>
  <c r="I121" i="18"/>
  <c r="N46" i="18"/>
  <c r="E121" i="18"/>
  <c r="H121" i="18"/>
  <c r="O46" i="18"/>
  <c r="F121" i="18"/>
  <c r="F46" i="18"/>
  <c r="N121" i="18"/>
  <c r="G121" i="18"/>
  <c r="I46" i="18"/>
  <c r="L130" i="18"/>
  <c r="L123" i="18"/>
  <c r="L55" i="18"/>
  <c r="L48" i="18"/>
  <c r="F130" i="18"/>
  <c r="G48" i="18"/>
  <c r="I55" i="18"/>
  <c r="M130" i="18"/>
  <c r="K55" i="18"/>
  <c r="K130" i="18"/>
  <c r="K123" i="18"/>
  <c r="M55" i="18"/>
  <c r="M48" i="18"/>
  <c r="I48" i="18"/>
  <c r="N123" i="18"/>
  <c r="J130" i="18"/>
  <c r="J123" i="18"/>
  <c r="N55" i="18"/>
  <c r="N48" i="18"/>
  <c r="E55" i="18"/>
  <c r="F123" i="18"/>
  <c r="E130" i="18"/>
  <c r="I130" i="18"/>
  <c r="I123" i="18"/>
  <c r="O55" i="18"/>
  <c r="O48" i="18"/>
  <c r="F48" i="18"/>
  <c r="P123" i="18"/>
  <c r="O130" i="18"/>
  <c r="O123" i="18"/>
  <c r="N130" i="18"/>
  <c r="J55" i="18"/>
  <c r="K48" i="18"/>
  <c r="H130" i="18"/>
  <c r="H123" i="18"/>
  <c r="P55" i="18"/>
  <c r="P48" i="18"/>
  <c r="P130" i="18"/>
  <c r="H48" i="18"/>
  <c r="J48" i="18"/>
  <c r="G130" i="18"/>
  <c r="G123" i="18"/>
  <c r="E48" i="18"/>
  <c r="F55" i="18"/>
  <c r="E123" i="18"/>
  <c r="G55" i="18"/>
  <c r="H55" i="18"/>
  <c r="M123" i="18"/>
  <c r="L125" i="18"/>
  <c r="N50" i="18"/>
  <c r="H50" i="18"/>
  <c r="L50" i="18"/>
  <c r="K125" i="18"/>
  <c r="O50" i="18"/>
  <c r="J125" i="18"/>
  <c r="P50" i="18"/>
  <c r="G50" i="18"/>
  <c r="J50" i="18"/>
  <c r="O125" i="18"/>
  <c r="N125" i="18"/>
  <c r="I125" i="18"/>
  <c r="E50" i="18"/>
  <c r="E125" i="18"/>
  <c r="K50" i="18"/>
  <c r="H125" i="18"/>
  <c r="F50" i="18"/>
  <c r="P125" i="18"/>
  <c r="M50" i="18"/>
  <c r="G125" i="18"/>
  <c r="F125" i="18"/>
  <c r="I50" i="18"/>
  <c r="M125" i="18"/>
  <c r="L115" i="18"/>
  <c r="K40" i="18"/>
  <c r="P40" i="18"/>
  <c r="F115" i="18"/>
  <c r="K115" i="18"/>
  <c r="L40" i="18"/>
  <c r="M115" i="18"/>
  <c r="J115" i="18"/>
  <c r="M40" i="18"/>
  <c r="P115" i="18"/>
  <c r="N115" i="18"/>
  <c r="J40" i="18"/>
  <c r="I115" i="18"/>
  <c r="N40" i="18"/>
  <c r="E115" i="18"/>
  <c r="F40" i="18"/>
  <c r="O115" i="18"/>
  <c r="H115" i="18"/>
  <c r="O40" i="18"/>
  <c r="I40" i="18"/>
  <c r="G115" i="18"/>
  <c r="E40" i="18"/>
  <c r="G40" i="18"/>
  <c r="H40" i="18"/>
  <c r="L128" i="18"/>
  <c r="J53" i="18"/>
  <c r="E128" i="18"/>
  <c r="N128" i="18"/>
  <c r="K128" i="18"/>
  <c r="K53" i="18"/>
  <c r="M128" i="18"/>
  <c r="J128" i="18"/>
  <c r="L53" i="18"/>
  <c r="E53" i="18"/>
  <c r="P128" i="18"/>
  <c r="I128" i="18"/>
  <c r="M53" i="18"/>
  <c r="P53" i="18"/>
  <c r="G53" i="18"/>
  <c r="H128" i="18"/>
  <c r="N53" i="18"/>
  <c r="F53" i="18"/>
  <c r="O128" i="18"/>
  <c r="H53" i="18"/>
  <c r="I53" i="18"/>
  <c r="G128" i="18"/>
  <c r="O53" i="18"/>
  <c r="F128" i="18"/>
  <c r="U57" i="18"/>
  <c r="L116" i="18"/>
  <c r="K41" i="18"/>
  <c r="F41" i="18"/>
  <c r="J41" i="18"/>
  <c r="K116" i="18"/>
  <c r="L41" i="18"/>
  <c r="P41" i="18"/>
  <c r="N116" i="18"/>
  <c r="J116" i="18"/>
  <c r="M41" i="18"/>
  <c r="I116" i="18"/>
  <c r="N41" i="18"/>
  <c r="E41" i="18"/>
  <c r="I41" i="18"/>
  <c r="H116" i="18"/>
  <c r="O41" i="18"/>
  <c r="O116" i="18"/>
  <c r="H41" i="18"/>
  <c r="M116" i="18"/>
  <c r="G116" i="18"/>
  <c r="F116" i="18"/>
  <c r="E116" i="18"/>
  <c r="P116" i="18"/>
  <c r="G41" i="18"/>
  <c r="U45" i="18"/>
  <c r="U35" i="18"/>
  <c r="U36" i="18" s="1"/>
  <c r="U82" i="18"/>
  <c r="T120" i="18"/>
  <c r="T57" i="18"/>
  <c r="R76" i="18"/>
  <c r="T94" i="18"/>
  <c r="T132" i="18"/>
  <c r="U72" i="18"/>
  <c r="U73" i="18" s="1"/>
  <c r="U110" i="18"/>
  <c r="U111" i="18" s="1"/>
  <c r="R54" i="18"/>
  <c r="T59" i="18"/>
  <c r="T60" i="18" s="1"/>
  <c r="T96" i="18"/>
  <c r="T97" i="18" s="1"/>
  <c r="U74" i="18"/>
  <c r="U112" i="18"/>
  <c r="U37" i="18"/>
  <c r="R39" i="18"/>
  <c r="R47" i="18"/>
  <c r="T134" i="18"/>
  <c r="T135" i="18" s="1"/>
  <c r="R91" i="18"/>
  <c r="R129" i="18"/>
  <c r="R114" i="18"/>
  <c r="R84" i="18"/>
  <c r="C24" i="4"/>
  <c r="D25" i="3"/>
  <c r="Q77" i="18" l="1"/>
  <c r="T77" i="18" s="1"/>
  <c r="U77" i="18" s="1"/>
  <c r="Q93" i="18"/>
  <c r="T93" i="18" s="1"/>
  <c r="U93" i="18" s="1"/>
  <c r="Q85" i="18"/>
  <c r="T85" i="18" s="1"/>
  <c r="U85" i="18" s="1"/>
  <c r="Q83" i="18"/>
  <c r="T83" i="18" s="1"/>
  <c r="U83" i="18" s="1"/>
  <c r="Q87" i="18"/>
  <c r="T87" i="18" s="1"/>
  <c r="U87" i="18" s="1"/>
  <c r="Q78" i="18"/>
  <c r="T78" i="18" s="1"/>
  <c r="U78" i="18" s="1"/>
  <c r="Q75" i="18"/>
  <c r="T75" i="18" s="1"/>
  <c r="U75" i="18" s="1"/>
  <c r="Q86" i="18"/>
  <c r="T86" i="18" s="1"/>
  <c r="U86" i="18" s="1"/>
  <c r="Q90" i="18"/>
  <c r="T90" i="18" s="1"/>
  <c r="U90" i="18" s="1"/>
  <c r="Q79" i="18"/>
  <c r="T79" i="18" s="1"/>
  <c r="U79" i="18" s="1"/>
  <c r="Q92" i="18"/>
  <c r="T92" i="18" s="1"/>
  <c r="U92" i="18" s="1"/>
  <c r="Q48" i="18"/>
  <c r="T48" i="18" s="1"/>
  <c r="U48" i="18" s="1"/>
  <c r="Q38" i="18"/>
  <c r="Z38" i="18" s="1"/>
  <c r="AB38" i="18" s="1"/>
  <c r="Q125" i="18"/>
  <c r="T125" i="18" s="1"/>
  <c r="U125" i="18" s="1"/>
  <c r="Q56" i="18"/>
  <c r="T56" i="18" s="1"/>
  <c r="U56" i="18" s="1"/>
  <c r="Q118" i="18"/>
  <c r="T118" i="18" s="1"/>
  <c r="U118" i="18" s="1"/>
  <c r="Q50" i="18"/>
  <c r="T50" i="18" s="1"/>
  <c r="U50" i="18" s="1"/>
  <c r="Q42" i="18"/>
  <c r="T42" i="18" s="1"/>
  <c r="U42" i="18" s="1"/>
  <c r="Q121" i="18"/>
  <c r="T121" i="18" s="1"/>
  <c r="Q116" i="18"/>
  <c r="T116" i="18" s="1"/>
  <c r="U116" i="18" s="1"/>
  <c r="Q115" i="18"/>
  <c r="T115" i="18" s="1"/>
  <c r="U115" i="18" s="1"/>
  <c r="Q117" i="18"/>
  <c r="T117" i="18" s="1"/>
  <c r="U117" i="18" s="1"/>
  <c r="Q53" i="18"/>
  <c r="T53" i="18" s="1"/>
  <c r="U53" i="18" s="1"/>
  <c r="Q40" i="18"/>
  <c r="T40" i="18" s="1"/>
  <c r="U40" i="18" s="1"/>
  <c r="Q130" i="18"/>
  <c r="T130" i="18" s="1"/>
  <c r="U130" i="18" s="1"/>
  <c r="Q41" i="18"/>
  <c r="T41" i="18" s="1"/>
  <c r="U41" i="18" s="1"/>
  <c r="Q123" i="18"/>
  <c r="T123" i="18" s="1"/>
  <c r="U123" i="18" s="1"/>
  <c r="Q46" i="18"/>
  <c r="T46" i="18" s="1"/>
  <c r="U46" i="18" s="1"/>
  <c r="Q124" i="18"/>
  <c r="T124" i="18" s="1"/>
  <c r="U124" i="18" s="1"/>
  <c r="Q128" i="18"/>
  <c r="T128" i="18" s="1"/>
  <c r="U128" i="18" s="1"/>
  <c r="Q49" i="18"/>
  <c r="T49" i="18" s="1"/>
  <c r="U49" i="18" s="1"/>
  <c r="Q55" i="18"/>
  <c r="T55" i="18" s="1"/>
  <c r="U55" i="18" s="1"/>
  <c r="Q113" i="18"/>
  <c r="T113" i="18" s="1"/>
  <c r="U113" i="18" s="1"/>
  <c r="Q131" i="18"/>
  <c r="T131" i="18" s="1"/>
  <c r="U131" i="18" s="1"/>
  <c r="T38" i="18" l="1"/>
  <c r="U38" i="18" s="1"/>
  <c r="U121" i="18"/>
  <c r="S132" i="16"/>
  <c r="S94" i="16"/>
  <c r="S126" i="16"/>
  <c r="S88" i="16"/>
  <c r="S118" i="16"/>
  <c r="S80" i="16"/>
  <c r="E80" i="18"/>
  <c r="Q80" i="18" s="1"/>
  <c r="T80" i="18" s="1"/>
  <c r="U80" i="18" s="1"/>
  <c r="Q134" i="16"/>
  <c r="T134" i="16" s="1"/>
  <c r="T135" i="16" s="1"/>
  <c r="Q128" i="16"/>
  <c r="U128" i="16" s="1"/>
  <c r="Q132" i="16"/>
  <c r="Q131" i="16"/>
  <c r="T131" i="16" s="1"/>
  <c r="U131" i="16" s="1"/>
  <c r="Q130" i="16"/>
  <c r="R129" i="16"/>
  <c r="Q129" i="16"/>
  <c r="Q126" i="16"/>
  <c r="D126" i="16"/>
  <c r="Q125" i="16"/>
  <c r="T125" i="16" s="1"/>
  <c r="U125" i="16" s="1"/>
  <c r="Q124" i="16"/>
  <c r="T124" i="16" s="1"/>
  <c r="U124" i="16" s="1"/>
  <c r="Q123" i="16"/>
  <c r="T123" i="16" s="1"/>
  <c r="U123" i="16" s="1"/>
  <c r="Q122" i="16"/>
  <c r="R121" i="16"/>
  <c r="Q121" i="16"/>
  <c r="Q120" i="16"/>
  <c r="T120" i="16" s="1"/>
  <c r="Q118" i="16"/>
  <c r="D118" i="16"/>
  <c r="Q117" i="16"/>
  <c r="T117" i="16" s="1"/>
  <c r="U117" i="16" s="1"/>
  <c r="Q116" i="16"/>
  <c r="T116" i="16" s="1"/>
  <c r="U116" i="16" s="1"/>
  <c r="Q115" i="16"/>
  <c r="T115" i="16" s="1"/>
  <c r="U115" i="16" s="1"/>
  <c r="Q114" i="16"/>
  <c r="R113" i="16"/>
  <c r="Q113" i="16"/>
  <c r="Q112" i="16"/>
  <c r="U112" i="16" s="1"/>
  <c r="Q110" i="16"/>
  <c r="U110" i="16" s="1"/>
  <c r="U111" i="16" s="1"/>
  <c r="Q96" i="16"/>
  <c r="T96" i="16" s="1"/>
  <c r="T97" i="16" s="1"/>
  <c r="Q90" i="16"/>
  <c r="T90" i="16" s="1"/>
  <c r="Q94" i="16"/>
  <c r="D94" i="16"/>
  <c r="D132" i="16" s="1"/>
  <c r="C94" i="16"/>
  <c r="C132" i="16" s="1"/>
  <c r="Q93" i="16"/>
  <c r="T93" i="16" s="1"/>
  <c r="U93" i="16" s="1"/>
  <c r="Q92" i="16"/>
  <c r="R91" i="16"/>
  <c r="Q91" i="16"/>
  <c r="Q88" i="16"/>
  <c r="D88" i="16"/>
  <c r="C88" i="16"/>
  <c r="C118" i="16" s="1"/>
  <c r="Q87" i="16"/>
  <c r="T87" i="16" s="1"/>
  <c r="U87" i="16" s="1"/>
  <c r="Q86" i="16"/>
  <c r="T86" i="16" s="1"/>
  <c r="U86" i="16" s="1"/>
  <c r="Q85" i="16"/>
  <c r="T85" i="16" s="1"/>
  <c r="U85" i="16" s="1"/>
  <c r="Q84" i="16"/>
  <c r="R83" i="16"/>
  <c r="Q83" i="16"/>
  <c r="Q82" i="16"/>
  <c r="Q80" i="16"/>
  <c r="D80" i="16"/>
  <c r="C80" i="16"/>
  <c r="Q79" i="16"/>
  <c r="T79" i="16" s="1"/>
  <c r="U79" i="16" s="1"/>
  <c r="Q78" i="16"/>
  <c r="T78" i="16" s="1"/>
  <c r="U78" i="16" s="1"/>
  <c r="Q77" i="16"/>
  <c r="T77" i="16" s="1"/>
  <c r="U77" i="16" s="1"/>
  <c r="Q76" i="16"/>
  <c r="R75" i="16"/>
  <c r="Q75" i="16"/>
  <c r="Q74" i="16"/>
  <c r="T74" i="16" s="1"/>
  <c r="Q72" i="16"/>
  <c r="Q59" i="16"/>
  <c r="U59" i="16" s="1"/>
  <c r="U60" i="16" s="1"/>
  <c r="Q53" i="16"/>
  <c r="Q57" i="16"/>
  <c r="T57" i="16" s="1"/>
  <c r="U57" i="16" s="1"/>
  <c r="Q56" i="16"/>
  <c r="T56" i="16" s="1"/>
  <c r="U56" i="16" s="1"/>
  <c r="Q55" i="16"/>
  <c r="Q54" i="16"/>
  <c r="T54" i="16" s="1"/>
  <c r="Q51" i="16"/>
  <c r="T51" i="16" s="1"/>
  <c r="U51" i="16" s="1"/>
  <c r="Q50" i="16"/>
  <c r="T50" i="16" s="1"/>
  <c r="U50" i="16" s="1"/>
  <c r="Q49" i="16"/>
  <c r="T49" i="16" s="1"/>
  <c r="U49" i="16" s="1"/>
  <c r="Q48" i="16"/>
  <c r="T48" i="16" s="1"/>
  <c r="U48" i="16" s="1"/>
  <c r="Q47" i="16"/>
  <c r="Q46" i="16"/>
  <c r="T46" i="16" s="1"/>
  <c r="U46" i="16" s="1"/>
  <c r="Q45" i="16"/>
  <c r="U45" i="16" s="1"/>
  <c r="Q43" i="16"/>
  <c r="T43" i="16" s="1"/>
  <c r="U43" i="16" s="1"/>
  <c r="Q42" i="16"/>
  <c r="T42" i="16" s="1"/>
  <c r="U42" i="16" s="1"/>
  <c r="Q41" i="16"/>
  <c r="T41" i="16" s="1"/>
  <c r="U41" i="16" s="1"/>
  <c r="Q40" i="16"/>
  <c r="T40" i="16" s="1"/>
  <c r="U40" i="16" s="1"/>
  <c r="Q39" i="16"/>
  <c r="Q38" i="16"/>
  <c r="T38" i="16" s="1"/>
  <c r="U38" i="16" s="1"/>
  <c r="Q37" i="16"/>
  <c r="U37" i="16" s="1"/>
  <c r="Q35" i="16"/>
  <c r="U35" i="16" s="1"/>
  <c r="U36" i="16" s="1"/>
  <c r="P30" i="16"/>
  <c r="R39" i="16" s="1"/>
  <c r="K30" i="16"/>
  <c r="J76" i="18" l="1"/>
  <c r="J81" i="18" s="1"/>
  <c r="L114" i="18"/>
  <c r="L119" i="18" s="1"/>
  <c r="I114" i="18"/>
  <c r="I119" i="18" s="1"/>
  <c r="J114" i="18"/>
  <c r="J119" i="18" s="1"/>
  <c r="O114" i="18"/>
  <c r="O119" i="18" s="1"/>
  <c r="H39" i="18"/>
  <c r="H44" i="18" s="1"/>
  <c r="H76" i="18"/>
  <c r="H81" i="18" s="1"/>
  <c r="K39" i="18"/>
  <c r="K44" i="18" s="1"/>
  <c r="N39" i="18"/>
  <c r="N44" i="18" s="1"/>
  <c r="E76" i="18"/>
  <c r="G76" i="18"/>
  <c r="G81" i="18" s="1"/>
  <c r="E39" i="18"/>
  <c r="P114" i="18"/>
  <c r="P119" i="18" s="1"/>
  <c r="L39" i="18"/>
  <c r="L44" i="18" s="1"/>
  <c r="M76" i="18"/>
  <c r="M81" i="18" s="1"/>
  <c r="G39" i="18"/>
  <c r="G44" i="18" s="1"/>
  <c r="M114" i="18"/>
  <c r="M119" i="18" s="1"/>
  <c r="O76" i="18"/>
  <c r="O81" i="18" s="1"/>
  <c r="J39" i="18"/>
  <c r="J44" i="18" s="1"/>
  <c r="F76" i="18"/>
  <c r="F81" i="18" s="1"/>
  <c r="E114" i="18"/>
  <c r="H114" i="18"/>
  <c r="H119" i="18" s="1"/>
  <c r="P39" i="18"/>
  <c r="P44" i="18" s="1"/>
  <c r="N76" i="18"/>
  <c r="N81" i="18" s="1"/>
  <c r="I76" i="18"/>
  <c r="I81" i="18" s="1"/>
  <c r="K114" i="18"/>
  <c r="K119" i="18" s="1"/>
  <c r="O39" i="18"/>
  <c r="O44" i="18" s="1"/>
  <c r="F114" i="18"/>
  <c r="F119" i="18" s="1"/>
  <c r="P76" i="18"/>
  <c r="P81" i="18" s="1"/>
  <c r="N114" i="18"/>
  <c r="N119" i="18" s="1"/>
  <c r="L76" i="18"/>
  <c r="L81" i="18" s="1"/>
  <c r="M39" i="18"/>
  <c r="M44" i="18" s="1"/>
  <c r="G114" i="18"/>
  <c r="G119" i="18" s="1"/>
  <c r="K76" i="18"/>
  <c r="K81" i="18" s="1"/>
  <c r="F39" i="18"/>
  <c r="F44" i="18" s="1"/>
  <c r="I39" i="18"/>
  <c r="I44" i="18" s="1"/>
  <c r="Z39" i="16"/>
  <c r="AB39" i="16" s="1"/>
  <c r="T39" i="16"/>
  <c r="C126" i="16"/>
  <c r="T94" i="16"/>
  <c r="U94" i="16"/>
  <c r="T121" i="16"/>
  <c r="U121" i="16" s="1"/>
  <c r="U96" i="16"/>
  <c r="U97" i="16" s="1"/>
  <c r="T129" i="16"/>
  <c r="U129" i="16" s="1"/>
  <c r="U90" i="16"/>
  <c r="U88" i="16"/>
  <c r="T45" i="16"/>
  <c r="T35" i="16"/>
  <c r="T36" i="16" s="1"/>
  <c r="Z38" i="16"/>
  <c r="AB38" i="16" s="1"/>
  <c r="U134" i="16"/>
  <c r="U135" i="16" s="1"/>
  <c r="R114" i="16"/>
  <c r="T114" i="16" s="1"/>
  <c r="U114" i="16" s="1"/>
  <c r="T75" i="16"/>
  <c r="U75" i="16" s="1"/>
  <c r="T88" i="16"/>
  <c r="T112" i="16"/>
  <c r="U120" i="16"/>
  <c r="R130" i="16"/>
  <c r="T128" i="16"/>
  <c r="U74" i="16"/>
  <c r="T118" i="16"/>
  <c r="R122" i="16"/>
  <c r="T122" i="16" s="1"/>
  <c r="U122" i="16" s="1"/>
  <c r="T126" i="16"/>
  <c r="U126" i="16" s="1"/>
  <c r="T113" i="16"/>
  <c r="U113" i="16" s="1"/>
  <c r="T110" i="16"/>
  <c r="T111" i="16" s="1"/>
  <c r="T132" i="16"/>
  <c r="U132" i="16" s="1"/>
  <c r="U72" i="16"/>
  <c r="U73" i="16" s="1"/>
  <c r="T72" i="16"/>
  <c r="T73" i="16" s="1"/>
  <c r="T80" i="16"/>
  <c r="T82" i="16"/>
  <c r="U82" i="16"/>
  <c r="U54" i="16"/>
  <c r="U53" i="16"/>
  <c r="T53" i="16"/>
  <c r="T37" i="16"/>
  <c r="R92" i="16"/>
  <c r="R84" i="16"/>
  <c r="R55" i="16"/>
  <c r="R76" i="16"/>
  <c r="R47" i="16"/>
  <c r="T59" i="16"/>
  <c r="T60" i="16" s="1"/>
  <c r="T83" i="16"/>
  <c r="U83" i="16" s="1"/>
  <c r="T91" i="16"/>
  <c r="E81" i="18" l="1"/>
  <c r="Q76" i="18"/>
  <c r="T76" i="18" s="1"/>
  <c r="Q114" i="18"/>
  <c r="T114" i="18" s="1"/>
  <c r="E119" i="18"/>
  <c r="G91" i="18"/>
  <c r="G95" i="18" s="1"/>
  <c r="F84" i="18"/>
  <c r="F89" i="18" s="1"/>
  <c r="P84" i="18"/>
  <c r="P89" i="18" s="1"/>
  <c r="P91" i="18"/>
  <c r="P95" i="18" s="1"/>
  <c r="N91" i="18"/>
  <c r="N95" i="18" s="1"/>
  <c r="M84" i="18"/>
  <c r="M89" i="18" s="1"/>
  <c r="M91" i="18"/>
  <c r="M95" i="18" s="1"/>
  <c r="L84" i="18"/>
  <c r="L89" i="18" s="1"/>
  <c r="L91" i="18"/>
  <c r="L95" i="18" s="1"/>
  <c r="K84" i="18"/>
  <c r="K89" i="18" s="1"/>
  <c r="K91" i="18"/>
  <c r="K95" i="18" s="1"/>
  <c r="J84" i="18"/>
  <c r="J89" i="18" s="1"/>
  <c r="F91" i="18"/>
  <c r="F95" i="18" s="1"/>
  <c r="O84" i="18"/>
  <c r="O89" i="18" s="1"/>
  <c r="O91" i="18"/>
  <c r="O95" i="18" s="1"/>
  <c r="N84" i="18"/>
  <c r="N89" i="18" s="1"/>
  <c r="I84" i="18"/>
  <c r="I89" i="18" s="1"/>
  <c r="J91" i="18"/>
  <c r="J95" i="18" s="1"/>
  <c r="I91" i="18"/>
  <c r="I95" i="18" s="1"/>
  <c r="H84" i="18"/>
  <c r="H89" i="18" s="1"/>
  <c r="H91" i="18"/>
  <c r="H95" i="18" s="1"/>
  <c r="G84" i="18"/>
  <c r="G89" i="18" s="1"/>
  <c r="H129" i="18"/>
  <c r="H133" i="18" s="1"/>
  <c r="G122" i="18"/>
  <c r="G127" i="18" s="1"/>
  <c r="F47" i="18"/>
  <c r="F52" i="18" s="1"/>
  <c r="N129" i="18"/>
  <c r="N133" i="18" s="1"/>
  <c r="M129" i="18"/>
  <c r="M133" i="18" s="1"/>
  <c r="M47" i="18"/>
  <c r="M52" i="18" s="1"/>
  <c r="K122" i="18"/>
  <c r="K127" i="18" s="1"/>
  <c r="P47" i="18"/>
  <c r="P52" i="18" s="1"/>
  <c r="I129" i="18"/>
  <c r="I133" i="18" s="1"/>
  <c r="G129" i="18"/>
  <c r="G133" i="18" s="1"/>
  <c r="F122" i="18"/>
  <c r="F127" i="18" s="1"/>
  <c r="G47" i="18"/>
  <c r="G52" i="18" s="1"/>
  <c r="L54" i="18"/>
  <c r="L58" i="18" s="1"/>
  <c r="P54" i="18"/>
  <c r="P58" i="18" s="1"/>
  <c r="I54" i="18"/>
  <c r="I58" i="18" s="1"/>
  <c r="F129" i="18"/>
  <c r="F133" i="18" s="1"/>
  <c r="F54" i="18"/>
  <c r="F58" i="18" s="1"/>
  <c r="H47" i="18"/>
  <c r="H52" i="18" s="1"/>
  <c r="D15" i="19" s="1"/>
  <c r="E15" i="19" s="1"/>
  <c r="G54" i="18"/>
  <c r="G58" i="18" s="1"/>
  <c r="D14" i="19" s="1"/>
  <c r="E14" i="19" s="1"/>
  <c r="J54" i="18"/>
  <c r="J58" i="18" s="1"/>
  <c r="M122" i="18"/>
  <c r="M127" i="18" s="1"/>
  <c r="K54" i="18"/>
  <c r="K58" i="18" s="1"/>
  <c r="L122" i="18"/>
  <c r="L127" i="18" s="1"/>
  <c r="N54" i="18"/>
  <c r="N58" i="18" s="1"/>
  <c r="O54" i="18"/>
  <c r="O58" i="18" s="1"/>
  <c r="P122" i="18"/>
  <c r="P127" i="18" s="1"/>
  <c r="I47" i="18"/>
  <c r="I52" i="18" s="1"/>
  <c r="N122" i="18"/>
  <c r="N127" i="18" s="1"/>
  <c r="L129" i="18"/>
  <c r="L133" i="18" s="1"/>
  <c r="N47" i="18"/>
  <c r="N52" i="18" s="1"/>
  <c r="J122" i="18"/>
  <c r="J127" i="18" s="1"/>
  <c r="J129" i="18"/>
  <c r="J133" i="18" s="1"/>
  <c r="H122" i="18"/>
  <c r="H127" i="18" s="1"/>
  <c r="P129" i="18"/>
  <c r="P133" i="18" s="1"/>
  <c r="O122" i="18"/>
  <c r="O127" i="18" s="1"/>
  <c r="H54" i="18"/>
  <c r="H58" i="18" s="1"/>
  <c r="J47" i="18"/>
  <c r="J52" i="18" s="1"/>
  <c r="O129" i="18"/>
  <c r="O133" i="18" s="1"/>
  <c r="K47" i="18"/>
  <c r="K52" i="18" s="1"/>
  <c r="L47" i="18"/>
  <c r="L52" i="18" s="1"/>
  <c r="D19" i="19" s="1"/>
  <c r="E19" i="19" s="1"/>
  <c r="M54" i="18"/>
  <c r="M58" i="18" s="1"/>
  <c r="K129" i="18"/>
  <c r="K133" i="18" s="1"/>
  <c r="O47" i="18"/>
  <c r="O52" i="18" s="1"/>
  <c r="I122" i="18"/>
  <c r="I127" i="18" s="1"/>
  <c r="E129" i="18"/>
  <c r="E91" i="18"/>
  <c r="E54" i="18"/>
  <c r="E47" i="18"/>
  <c r="E84" i="18"/>
  <c r="E122" i="18"/>
  <c r="D16" i="19"/>
  <c r="E16" i="19" s="1"/>
  <c r="E44" i="18"/>
  <c r="Q39" i="18"/>
  <c r="U39" i="16"/>
  <c r="U44" i="16" s="1"/>
  <c r="U118" i="16"/>
  <c r="U119" i="16" s="1"/>
  <c r="T119" i="16"/>
  <c r="T84" i="16"/>
  <c r="U84" i="16" s="1"/>
  <c r="U89" i="16" s="1"/>
  <c r="U127" i="16"/>
  <c r="T127" i="16"/>
  <c r="T130" i="16"/>
  <c r="U130" i="16" s="1"/>
  <c r="U133" i="16" s="1"/>
  <c r="T76" i="16"/>
  <c r="U76" i="16" s="1"/>
  <c r="U81" i="16" s="1"/>
  <c r="U91" i="16"/>
  <c r="T47" i="16"/>
  <c r="T55" i="16"/>
  <c r="T92" i="16"/>
  <c r="U92" i="16" s="1"/>
  <c r="T44" i="16"/>
  <c r="D16" i="4" l="1"/>
  <c r="E16" i="4" s="1"/>
  <c r="I62" i="16" s="1"/>
  <c r="H22" i="4"/>
  <c r="I22" i="4" s="1"/>
  <c r="O137" i="16" s="1"/>
  <c r="H13" i="19"/>
  <c r="I13" i="19" s="1"/>
  <c r="F99" i="16" s="1"/>
  <c r="H16" i="4"/>
  <c r="I16" i="4" s="1"/>
  <c r="I137" i="16" s="1"/>
  <c r="D18" i="19"/>
  <c r="E18" i="19" s="1"/>
  <c r="H14" i="4"/>
  <c r="I14" i="4" s="1"/>
  <c r="G137" i="16" s="1"/>
  <c r="H23" i="4"/>
  <c r="I23" i="4" s="1"/>
  <c r="P137" i="16" s="1"/>
  <c r="D14" i="4"/>
  <c r="E14" i="4" s="1"/>
  <c r="G62" i="16" s="1"/>
  <c r="H23" i="19"/>
  <c r="I23" i="19" s="1"/>
  <c r="P99" i="16" s="1"/>
  <c r="H17" i="19"/>
  <c r="I17" i="19" s="1"/>
  <c r="J99" i="16" s="1"/>
  <c r="H22" i="19"/>
  <c r="I22" i="19" s="1"/>
  <c r="O99" i="16" s="1"/>
  <c r="D17" i="4"/>
  <c r="E17" i="4" s="1"/>
  <c r="J62" i="16" s="1"/>
  <c r="H21" i="19"/>
  <c r="I21" i="19" s="1"/>
  <c r="N99" i="16" s="1"/>
  <c r="D19" i="4"/>
  <c r="E19" i="4" s="1"/>
  <c r="L62" i="16" s="1"/>
  <c r="D20" i="4"/>
  <c r="E20" i="4" s="1"/>
  <c r="M62" i="16" s="1"/>
  <c r="H14" i="19"/>
  <c r="I14" i="19" s="1"/>
  <c r="G99" i="16" s="1"/>
  <c r="H13" i="4"/>
  <c r="I13" i="4" s="1"/>
  <c r="F137" i="16" s="1"/>
  <c r="H15" i="19"/>
  <c r="I15" i="19" s="1"/>
  <c r="H99" i="16" s="1"/>
  <c r="H19" i="19"/>
  <c r="I19" i="19" s="1"/>
  <c r="L99" i="16" s="1"/>
  <c r="H15" i="4"/>
  <c r="I15" i="4" s="1"/>
  <c r="H137" i="16" s="1"/>
  <c r="H19" i="4"/>
  <c r="I19" i="4" s="1"/>
  <c r="L137" i="16" s="1"/>
  <c r="D23" i="19"/>
  <c r="E23" i="19" s="1"/>
  <c r="H20" i="19"/>
  <c r="I20" i="19" s="1"/>
  <c r="M99" i="16" s="1"/>
  <c r="H21" i="4"/>
  <c r="I21" i="4" s="1"/>
  <c r="N137" i="16" s="1"/>
  <c r="D13" i="4"/>
  <c r="E13" i="4" s="1"/>
  <c r="F62" i="16" s="1"/>
  <c r="H18" i="19"/>
  <c r="I18" i="19" s="1"/>
  <c r="K99" i="16" s="1"/>
  <c r="D22" i="4"/>
  <c r="E22" i="4" s="1"/>
  <c r="O62" i="16" s="1"/>
  <c r="H17" i="4"/>
  <c r="I17" i="4" s="1"/>
  <c r="J137" i="16" s="1"/>
  <c r="H18" i="4"/>
  <c r="I18" i="4" s="1"/>
  <c r="K137" i="16" s="1"/>
  <c r="H16" i="19"/>
  <c r="I16" i="19" s="1"/>
  <c r="I99" i="16" s="1"/>
  <c r="D15" i="4"/>
  <c r="E15" i="4" s="1"/>
  <c r="H62" i="16" s="1"/>
  <c r="H20" i="4"/>
  <c r="I20" i="4" s="1"/>
  <c r="M137" i="16" s="1"/>
  <c r="D21" i="19"/>
  <c r="E21" i="19" s="1"/>
  <c r="J19" i="19"/>
  <c r="K19" i="19" s="1"/>
  <c r="U76" i="18"/>
  <c r="U81" i="18" s="1"/>
  <c r="T81" i="18"/>
  <c r="Q122" i="18"/>
  <c r="T122" i="18" s="1"/>
  <c r="E127" i="18"/>
  <c r="Q84" i="18"/>
  <c r="T84" i="18" s="1"/>
  <c r="E89" i="18"/>
  <c r="D21" i="4"/>
  <c r="E21" i="4" s="1"/>
  <c r="N62" i="16" s="1"/>
  <c r="D17" i="19"/>
  <c r="E17" i="19" s="1"/>
  <c r="Q91" i="18"/>
  <c r="T91" i="18" s="1"/>
  <c r="E95" i="18"/>
  <c r="U114" i="18"/>
  <c r="U119" i="18" s="1"/>
  <c r="T119" i="18"/>
  <c r="Q47" i="18"/>
  <c r="T47" i="18" s="1"/>
  <c r="E52" i="18"/>
  <c r="D13" i="19"/>
  <c r="E13" i="19" s="1"/>
  <c r="J13" i="19" s="1"/>
  <c r="K13" i="19" s="1"/>
  <c r="Q54" i="18"/>
  <c r="T54" i="18" s="1"/>
  <c r="E58" i="18"/>
  <c r="Q129" i="18"/>
  <c r="T129" i="18" s="1"/>
  <c r="E133" i="18"/>
  <c r="D18" i="4"/>
  <c r="E18" i="4" s="1"/>
  <c r="K62" i="16" s="1"/>
  <c r="D22" i="19"/>
  <c r="E22" i="19" s="1"/>
  <c r="D23" i="4"/>
  <c r="E23" i="4" s="1"/>
  <c r="P62" i="16" s="1"/>
  <c r="D20" i="19"/>
  <c r="E20" i="19" s="1"/>
  <c r="Z39" i="18"/>
  <c r="AB39" i="18" s="1"/>
  <c r="T39" i="18"/>
  <c r="T89" i="16"/>
  <c r="U137" i="16"/>
  <c r="K19" i="16" s="1"/>
  <c r="T81" i="16"/>
  <c r="T133" i="16"/>
  <c r="T136" i="16" s="1"/>
  <c r="U47" i="16"/>
  <c r="U52" i="16" s="1"/>
  <c r="T52" i="16"/>
  <c r="T95" i="16"/>
  <c r="U95" i="16"/>
  <c r="U99" i="16" s="1"/>
  <c r="G19" i="16" s="1"/>
  <c r="U55" i="16"/>
  <c r="U58" i="16" s="1"/>
  <c r="T58" i="16"/>
  <c r="J23" i="19" l="1"/>
  <c r="K23" i="19" s="1"/>
  <c r="J22" i="19"/>
  <c r="K22" i="19" s="1"/>
  <c r="J20" i="19"/>
  <c r="K20" i="19" s="1"/>
  <c r="J18" i="19"/>
  <c r="K18" i="19" s="1"/>
  <c r="J17" i="19"/>
  <c r="K17" i="19" s="1"/>
  <c r="D12" i="4"/>
  <c r="E12" i="4" s="1"/>
  <c r="E62" i="16" s="1"/>
  <c r="Q62" i="16" s="1"/>
  <c r="J15" i="19"/>
  <c r="K15" i="19" s="1"/>
  <c r="J21" i="19"/>
  <c r="K21" i="19" s="1"/>
  <c r="J14" i="19"/>
  <c r="K14" i="19" s="1"/>
  <c r="J16" i="19"/>
  <c r="K16" i="19" s="1"/>
  <c r="H12" i="4"/>
  <c r="I12" i="4" s="1"/>
  <c r="E137" i="16" s="1"/>
  <c r="Q137" i="16" s="1"/>
  <c r="H12" i="19"/>
  <c r="H24" i="19" s="1"/>
  <c r="D12" i="19"/>
  <c r="E12" i="19" s="1"/>
  <c r="U54" i="18"/>
  <c r="U58" i="18" s="1"/>
  <c r="T58" i="18"/>
  <c r="U39" i="18"/>
  <c r="U44" i="18" s="1"/>
  <c r="T44" i="18"/>
  <c r="U122" i="18"/>
  <c r="U127" i="18" s="1"/>
  <c r="T127" i="18"/>
  <c r="U129" i="18"/>
  <c r="U133" i="18" s="1"/>
  <c r="T133" i="18"/>
  <c r="U47" i="18"/>
  <c r="U52" i="18" s="1"/>
  <c r="T52" i="18"/>
  <c r="U91" i="18"/>
  <c r="U95" i="18" s="1"/>
  <c r="T95" i="18"/>
  <c r="U84" i="18"/>
  <c r="U89" i="18" s="1"/>
  <c r="T89" i="18"/>
  <c r="U62" i="16"/>
  <c r="G18" i="16" s="1"/>
  <c r="T98" i="16"/>
  <c r="T61" i="16"/>
  <c r="I12" i="19" l="1"/>
  <c r="I24" i="19" s="1"/>
  <c r="J12" i="4"/>
  <c r="D24" i="19"/>
  <c r="U62" i="18"/>
  <c r="G18" i="18" s="1"/>
  <c r="U99" i="18"/>
  <c r="G19" i="18" s="1"/>
  <c r="U137" i="18"/>
  <c r="K19" i="18" s="1"/>
  <c r="K20" i="18" s="1"/>
  <c r="K21" i="18" s="1"/>
  <c r="T98" i="18"/>
  <c r="T136" i="18"/>
  <c r="T61" i="18"/>
  <c r="E24" i="19"/>
  <c r="K20" i="16"/>
  <c r="K21" i="16" s="1"/>
  <c r="G24" i="4"/>
  <c r="G20" i="18" l="1"/>
  <c r="G21" i="18" s="1"/>
  <c r="J12" i="19"/>
  <c r="K12" i="19" s="1"/>
  <c r="E99" i="16"/>
  <c r="Q99" i="16" s="1"/>
  <c r="J24" i="19"/>
  <c r="K24" i="19" s="1"/>
  <c r="G20" i="16"/>
  <c r="G21" i="16" s="1"/>
  <c r="H24" i="4" l="1"/>
  <c r="J20" i="4"/>
  <c r="K20" i="4" s="1"/>
  <c r="K12" i="4"/>
  <c r="I24" i="4"/>
  <c r="J15" i="4"/>
  <c r="K15" i="4" s="1"/>
  <c r="J19" i="4"/>
  <c r="K19" i="4" s="1"/>
  <c r="J21" i="4"/>
  <c r="K21" i="4" s="1"/>
  <c r="J13" i="4"/>
  <c r="K13" i="4" s="1"/>
  <c r="J14" i="4"/>
  <c r="K14" i="4" s="1"/>
  <c r="J23" i="4"/>
  <c r="K23" i="4" s="1"/>
  <c r="J16" i="4"/>
  <c r="K16" i="4" s="1"/>
  <c r="J22" i="4"/>
  <c r="K22" i="4" s="1"/>
  <c r="J17" i="4" l="1"/>
  <c r="K17" i="4" s="1"/>
  <c r="E24" i="4"/>
  <c r="J24" i="4" s="1"/>
  <c r="K24" i="4" s="1"/>
  <c r="J18" i="4"/>
  <c r="K18" i="4" s="1"/>
  <c r="D2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Akira N</author>
    <author>user</author>
  </authors>
  <commentList>
    <comment ref="B35" authorId="0" shapeId="0" xr:uid="{ECFD2687-171D-4A95-96D1-5159EF3F10F6}">
      <text>
        <r>
          <rPr>
            <b/>
            <sz val="9"/>
            <color rgb="FF000000"/>
            <rFont val="游ゴシック"/>
            <family val="3"/>
            <charset val="128"/>
          </rPr>
          <t>設備名は適宜修正してください</t>
        </r>
      </text>
    </comment>
    <comment ref="V43" authorId="1" shapeId="0" xr:uid="{08E6403D-F958-B946-A3F3-D115001E8B8D}">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AD43" authorId="1" shapeId="0" xr:uid="{C7A43A5D-A79C-4D40-91A2-65FEEBAE7263}">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U53" authorId="1" shapeId="0" xr:uid="{E6DF1931-8845-4E3C-B6DF-F20C1F0FB6FD}">
      <text>
        <r>
          <rPr>
            <b/>
            <sz val="9"/>
            <color indexed="81"/>
            <rFont val="MS P ゴシック"/>
            <family val="3"/>
            <charset val="128"/>
          </rPr>
          <t>SERA:</t>
        </r>
        <r>
          <rPr>
            <sz val="9"/>
            <color indexed="81"/>
            <rFont val="MS P ゴシック"/>
            <family val="3"/>
            <charset val="128"/>
          </rPr>
          <t xml:space="preserve">
発電量はマイナスで計算されます
</t>
        </r>
      </text>
    </comment>
    <comment ref="B72" authorId="0" shapeId="0" xr:uid="{8C8473EE-94A5-4067-9494-EF7C35DAAE31}">
      <text>
        <r>
          <rPr>
            <b/>
            <sz val="9"/>
            <color rgb="FF000000"/>
            <rFont val="游ゴシック"/>
            <family val="3"/>
            <charset val="128"/>
          </rPr>
          <t>設備名は適宜修正してください</t>
        </r>
      </text>
    </comment>
    <comment ref="V80" authorId="1" shapeId="0" xr:uid="{BD117CA3-848C-4B22-A889-A8E92A5604B8}">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V88" authorId="1" shapeId="0" xr:uid="{7AA9CD56-0A50-4E3C-9141-006422582222}">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V94" authorId="1" shapeId="0" xr:uid="{90130C6E-69DF-4204-806D-1580E8CC5C40}">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B110" authorId="0" shapeId="0" xr:uid="{9C1333CF-E6C5-4488-8E82-AB4AFCB037AD}">
      <text>
        <r>
          <rPr>
            <b/>
            <sz val="9"/>
            <color rgb="FF000000"/>
            <rFont val="游ゴシック"/>
            <family val="3"/>
            <charset val="128"/>
          </rPr>
          <t>設備名は適宜修正してください</t>
        </r>
      </text>
    </comment>
    <comment ref="V118" authorId="1" shapeId="0" xr:uid="{60818BFB-DEA5-40AD-9985-EAA553B8C802}">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V126" authorId="1" shapeId="0" xr:uid="{A5D14765-015A-4366-A229-516705CCE95C}">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V132" authorId="1" shapeId="0" xr:uid="{62FC5C8B-6974-4CA5-9B1E-FA17F5200690}">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Akira N</author>
  </authors>
  <commentList>
    <comment ref="B10" authorId="0" shapeId="0" xr:uid="{00000000-0006-0000-0300-000002000000}">
      <text>
        <r>
          <rPr>
            <b/>
            <sz val="9"/>
            <color rgb="FF000000"/>
            <rFont val="MS P ゴシック"/>
            <charset val="128"/>
          </rPr>
          <t>省エネ計算で使用した改修対象設備全体の改修前のエネルギー消費量及び</t>
        </r>
        <r>
          <rPr>
            <b/>
            <sz val="9"/>
            <color rgb="FF000000"/>
            <rFont val="MS P ゴシック"/>
            <charset val="128"/>
          </rPr>
          <t>CO2</t>
        </r>
        <r>
          <rPr>
            <b/>
            <sz val="9"/>
            <color rgb="FF000000"/>
            <rFont val="MS P ゴシック"/>
            <charset val="128"/>
          </rPr>
          <t>排出量（完了実績報告時）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Akira N</author>
    <author>user</author>
  </authors>
  <commentList>
    <comment ref="B35" authorId="0" shapeId="0" xr:uid="{4CBA227B-F6C5-45CE-9BEA-9A5E42EF07EC}">
      <text>
        <r>
          <rPr>
            <b/>
            <sz val="9"/>
            <color rgb="FF000000"/>
            <rFont val="游ゴシック"/>
            <family val="3"/>
            <charset val="128"/>
          </rPr>
          <t>設備名は適宜修正してください</t>
        </r>
      </text>
    </comment>
    <comment ref="V43" authorId="1" shapeId="0" xr:uid="{0D07FA07-7FD6-4F31-B24A-9C299CB67DE1}">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AD43" authorId="1" shapeId="0" xr:uid="{5B2C6428-0D41-42B8-9EA5-7817C5515787}">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V80" authorId="1" shapeId="0" xr:uid="{B72CDFAA-4008-4646-A035-EBC57BD751EC}">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 ref="V118" authorId="1" shapeId="0" xr:uid="{C2918EBE-B4C5-46FD-96DC-AB2140871A83}">
      <text>
        <r>
          <rPr>
            <b/>
            <sz val="9"/>
            <color rgb="FF000000"/>
            <rFont val="ＭＳ Ｐゴシック"/>
            <family val="2"/>
            <charset val="128"/>
          </rPr>
          <t>その他があれば、</t>
        </r>
        <r>
          <rPr>
            <b/>
            <sz val="9"/>
            <color rgb="FF000000"/>
            <rFont val="ＭＳ Ｐゴシック"/>
            <family val="2"/>
            <charset val="128"/>
          </rPr>
          <t xml:space="preserve">
</t>
        </r>
        <r>
          <rPr>
            <b/>
            <sz val="9"/>
            <color rgb="FF000000"/>
            <rFont val="ＭＳ Ｐゴシック"/>
            <family val="2"/>
            <charset val="128"/>
          </rPr>
          <t>係数を入力。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Akira N</author>
  </authors>
  <commentList>
    <comment ref="D1" authorId="0" shapeId="0" xr:uid="{616D6D19-B524-4B8F-B480-94A59F6E706B}">
      <text>
        <r>
          <rPr>
            <b/>
            <sz val="9"/>
            <color rgb="FF000000"/>
            <rFont val="ＭＳ Ｐゴシック"/>
            <family val="2"/>
            <charset val="128"/>
          </rPr>
          <t>事業報告書シート</t>
        </r>
        <r>
          <rPr>
            <b/>
            <sz val="9"/>
            <color rgb="FF000000"/>
            <rFont val="ＭＳ Ｐゴシック"/>
            <family val="2"/>
            <charset val="128"/>
          </rPr>
          <t xml:space="preserve">
</t>
        </r>
        <r>
          <rPr>
            <b/>
            <sz val="9"/>
            <color rgb="FF000000"/>
            <rFont val="ＭＳ Ｐゴシック"/>
            <family val="2"/>
            <charset val="128"/>
          </rPr>
          <t>セル</t>
        </r>
        <r>
          <rPr>
            <b/>
            <sz val="9"/>
            <color rgb="FF000000"/>
            <rFont val="ＭＳ Ｐゴシック"/>
            <family val="2"/>
            <charset val="128"/>
          </rPr>
          <t>E22</t>
        </r>
        <r>
          <rPr>
            <b/>
            <sz val="9"/>
            <color rgb="FF000000"/>
            <rFont val="ＭＳ Ｐゴシック"/>
            <family val="2"/>
            <charset val="128"/>
          </rPr>
          <t>に連動</t>
        </r>
      </text>
    </comment>
    <comment ref="B10" authorId="1" shapeId="0" xr:uid="{B2944E86-84AA-4D66-9E36-8FE265D246CB}">
      <text>
        <r>
          <rPr>
            <b/>
            <sz val="9"/>
            <color rgb="FF000000"/>
            <rFont val="MS P ゴシック"/>
            <charset val="128"/>
          </rPr>
          <t>省エネ計算で使用した改修対象設備全体の改修前のエネルギー消費量及び</t>
        </r>
        <r>
          <rPr>
            <b/>
            <sz val="9"/>
            <color rgb="FF000000"/>
            <rFont val="MS P ゴシック"/>
            <charset val="128"/>
          </rPr>
          <t>CO2</t>
        </r>
        <r>
          <rPr>
            <b/>
            <sz val="9"/>
            <color rgb="FF000000"/>
            <rFont val="MS P ゴシック"/>
            <charset val="128"/>
          </rPr>
          <t>排出量（完了実績報告時）</t>
        </r>
      </text>
    </comment>
    <comment ref="F10" authorId="1" shapeId="0" xr:uid="{837F5818-92BA-425D-BD52-B829C62321B2}">
      <text>
        <r>
          <rPr>
            <b/>
            <sz val="9"/>
            <color rgb="FF000000"/>
            <rFont val="游ゴシック"/>
            <family val="3"/>
            <charset val="128"/>
          </rPr>
          <t>例えば</t>
        </r>
        <r>
          <rPr>
            <b/>
            <sz val="9"/>
            <color rgb="FF000000"/>
            <rFont val="游ゴシック"/>
            <family val="3"/>
            <charset val="128"/>
          </rPr>
          <t>12</t>
        </r>
        <r>
          <rPr>
            <b/>
            <sz val="9"/>
            <color rgb="FF000000"/>
            <rFont val="游ゴシック"/>
            <family val="3"/>
            <charset val="128"/>
          </rPr>
          <t>月に事業が完了し、</t>
        </r>
        <r>
          <rPr>
            <b/>
            <sz val="9"/>
            <color rgb="FF000000"/>
            <rFont val="游ゴシック"/>
            <family val="3"/>
            <charset val="128"/>
          </rPr>
          <t>1</t>
        </r>
        <r>
          <rPr>
            <b/>
            <sz val="9"/>
            <color rgb="FF000000"/>
            <rFont val="游ゴシック"/>
            <family val="3"/>
            <charset val="128"/>
          </rPr>
          <t>月から事業報告を行う場合、左欄の</t>
        </r>
        <r>
          <rPr>
            <b/>
            <sz val="9"/>
            <color rgb="FF000000"/>
            <rFont val="游ゴシック"/>
            <family val="3"/>
            <charset val="128"/>
          </rPr>
          <t>4</t>
        </r>
        <r>
          <rPr>
            <b/>
            <sz val="9"/>
            <color rgb="FF000000"/>
            <rFont val="游ゴシック"/>
            <family val="3"/>
            <charset val="128"/>
          </rPr>
          <t>月～</t>
        </r>
        <r>
          <rPr>
            <b/>
            <sz val="9"/>
            <color rgb="FF000000"/>
            <rFont val="游ゴシック"/>
            <family val="3"/>
            <charset val="128"/>
          </rPr>
          <t>12</t>
        </r>
        <r>
          <rPr>
            <b/>
            <sz val="9"/>
            <color rgb="FF000000"/>
            <rFont val="游ゴシック"/>
            <family val="3"/>
            <charset val="128"/>
          </rPr>
          <t>月を空欄にすること。</t>
        </r>
      </text>
    </comment>
  </commentList>
</comments>
</file>

<file path=xl/sharedStrings.xml><?xml version="1.0" encoding="utf-8"?>
<sst xmlns="http://schemas.openxmlformats.org/spreadsheetml/2006/main" count="1309" uniqueCount="253">
  <si>
    <t>事業報告書の作成について</t>
    <rPh sb="6" eb="8">
      <t>サクセイニツイテ</t>
    </rPh>
    <phoneticPr fontId="1"/>
  </si>
  <si>
    <t>様式第１６　(第１６条関係)</t>
    <phoneticPr fontId="4"/>
  </si>
  <si>
    <t>　環　境　大　臣　　殿</t>
    <phoneticPr fontId="4"/>
  </si>
  <si>
    <t>住　　　所</t>
  </si>
  <si>
    <t>補助事業者  名　　　称</t>
    <rPh sb="0" eb="2">
      <t>ホジョ</t>
    </rPh>
    <rPh sb="2" eb="4">
      <t>ジギョウ</t>
    </rPh>
    <rPh sb="4" eb="5">
      <t>シャ</t>
    </rPh>
    <phoneticPr fontId="4"/>
  </si>
  <si>
    <t>代表者の職・氏名</t>
    <rPh sb="4" eb="5">
      <t>ショク</t>
    </rPh>
    <rPh sb="6" eb="8">
      <t>シメイ</t>
    </rPh>
    <phoneticPr fontId="4"/>
  </si>
  <si>
    <t>　</t>
  </si>
  <si>
    <t>記</t>
    <phoneticPr fontId="4"/>
  </si>
  <si>
    <t>１　補助事業名</t>
    <phoneticPr fontId="4"/>
  </si>
  <si>
    <t>（２）実績報告書における二酸化炭素排出削減量に達しなかった場合の原因
　　　（任意様式により添付すること）</t>
    <phoneticPr fontId="4"/>
  </si>
  <si>
    <t>注　交付規程第３条第３項の規定に基づき共同で交付申請した場合は、代表事業者が報告すること。</t>
    <phoneticPr fontId="4"/>
  </si>
  <si>
    <t>比較対象</t>
  </si>
  <si>
    <t>合計</t>
  </si>
  <si>
    <t>4月</t>
    <rPh sb="1" eb="2">
      <t>ガツ</t>
    </rPh>
    <phoneticPr fontId="1"/>
  </si>
  <si>
    <t>5月</t>
    <rPh sb="1" eb="2">
      <t>ガツ</t>
    </rPh>
    <phoneticPr fontId="1"/>
  </si>
  <si>
    <t>6月</t>
  </si>
  <si>
    <t>7月</t>
  </si>
  <si>
    <t>8月</t>
  </si>
  <si>
    <t>9月</t>
  </si>
  <si>
    <t>10月</t>
  </si>
  <si>
    <t>11月</t>
  </si>
  <si>
    <t>12月</t>
  </si>
  <si>
    <t>1月</t>
  </si>
  <si>
    <t>2月</t>
  </si>
  <si>
    <t>3月</t>
  </si>
  <si>
    <t>３　その他</t>
    <phoneticPr fontId="4"/>
  </si>
  <si>
    <t>実績月</t>
    <phoneticPr fontId="1"/>
  </si>
  <si>
    <t>CO2削減率</t>
    <phoneticPr fontId="1"/>
  </si>
  <si>
    <t>１．事業報告書シート（様式第16）</t>
    <rPh sb="2" eb="7">
      <t>ジギョウホウコクショ</t>
    </rPh>
    <rPh sb="11" eb="13">
      <t>ヨウシキ</t>
    </rPh>
    <rPh sb="13" eb="14">
      <t>ダイ</t>
    </rPh>
    <phoneticPr fontId="1"/>
  </si>
  <si>
    <t>申請者名：</t>
    <rPh sb="0" eb="3">
      <t>シンセイシャ</t>
    </rPh>
    <rPh sb="3" eb="4">
      <t>メイ</t>
    </rPh>
    <phoneticPr fontId="1"/>
  </si>
  <si>
    <t>番 号</t>
    <rPh sb="0" eb="1">
      <t>バン</t>
    </rPh>
    <rPh sb="2" eb="3">
      <t>ゴウ</t>
    </rPh>
    <phoneticPr fontId="4"/>
  </si>
  <si>
    <t>事業実施前【改修前】</t>
    <rPh sb="6" eb="9">
      <t>カイシュウマエ</t>
    </rPh>
    <phoneticPr fontId="1"/>
  </si>
  <si>
    <t>改修前のエネルギー消費量及びCO2排出量（完了実績報告時）</t>
    <rPh sb="0" eb="3">
      <t>カイシュウマエ</t>
    </rPh>
    <rPh sb="9" eb="12">
      <t>ショウヒリョウ</t>
    </rPh>
    <rPh sb="12" eb="13">
      <t>オヨ</t>
    </rPh>
    <rPh sb="14" eb="20">
      <t>co2ハイシュツリョウ</t>
    </rPh>
    <rPh sb="21" eb="28">
      <t>カンリョウジッセキホウコクジ</t>
    </rPh>
    <phoneticPr fontId="1"/>
  </si>
  <si>
    <t>事業実施後【改修後】</t>
    <rPh sb="6" eb="9">
      <t>カイシュウゴ</t>
    </rPh>
    <phoneticPr fontId="1"/>
  </si>
  <si>
    <t>CO2削減量[tCO2]</t>
    <rPh sb="3" eb="5">
      <t>サクゲン</t>
    </rPh>
    <rPh sb="5" eb="6">
      <t>リョウ</t>
    </rPh>
    <phoneticPr fontId="1"/>
  </si>
  <si>
    <t>CO2排出量
[ｔCO2]  </t>
  </si>
  <si>
    <t>年度報告書</t>
    <rPh sb="0" eb="2">
      <t>ネンド</t>
    </rPh>
    <rPh sb="2" eb="5">
      <t>ホウコクショ</t>
    </rPh>
    <phoneticPr fontId="1"/>
  </si>
  <si>
    <t>年度二酸化炭素排出削減量（実績）</t>
    <phoneticPr fontId="1"/>
  </si>
  <si>
    <t>←報告対象年度を半角で入力してください</t>
    <rPh sb="1" eb="3">
      <t>ホウコク</t>
    </rPh>
    <rPh sb="3" eb="5">
      <t>タイショウ</t>
    </rPh>
    <rPh sb="5" eb="7">
      <t>ネンド</t>
    </rPh>
    <rPh sb="8" eb="10">
      <t>ハンカク</t>
    </rPh>
    <rPh sb="11" eb="13">
      <t>ニュウリョク</t>
    </rPh>
    <phoneticPr fontId="4"/>
  </si>
  <si>
    <t>←事業者の文書番号。なければ削除してください</t>
    <rPh sb="1" eb="4">
      <t>ジギョウシャ</t>
    </rPh>
    <rPh sb="5" eb="9">
      <t>ブンショバンゴウ</t>
    </rPh>
    <rPh sb="14" eb="16">
      <t>サクジョ</t>
    </rPh>
    <phoneticPr fontId="4"/>
  </si>
  <si>
    <t>２　事業実施による二酸化炭素排出削減効果について</t>
    <phoneticPr fontId="4"/>
  </si>
  <si>
    <t>建物（施設）名</t>
    <rPh sb="0" eb="2">
      <t>タテモノ</t>
    </rPh>
    <rPh sb="3" eb="5">
      <t>シセツ</t>
    </rPh>
    <phoneticPr fontId="1"/>
  </si>
  <si>
    <t>（建物・施設名：</t>
    <rPh sb="1" eb="3">
      <t>タテモノ</t>
    </rPh>
    <rPh sb="4" eb="7">
      <t>シセツメイ</t>
    </rPh>
    <phoneticPr fontId="1"/>
  </si>
  <si>
    <t>）</t>
    <phoneticPr fontId="1"/>
  </si>
  <si>
    <t>※様式自由</t>
    <rPh sb="1" eb="3">
      <t>ヨウシキ</t>
    </rPh>
    <rPh sb="3" eb="5">
      <t>ジユウ</t>
    </rPh>
    <phoneticPr fontId="1"/>
  </si>
  <si>
    <t>別紙</t>
    <phoneticPr fontId="1"/>
  </si>
  <si>
    <t>←提出日。日付と年度は、毎年度書き換えてください</t>
    <rPh sb="1" eb="4">
      <t>テイシュツビ</t>
    </rPh>
    <rPh sb="5" eb="7">
      <t>ヒヅケ</t>
    </rPh>
    <rPh sb="8" eb="10">
      <t>ネンド</t>
    </rPh>
    <rPh sb="12" eb="15">
      <t>マイネンド</t>
    </rPh>
    <rPh sb="15" eb="16">
      <t>カ</t>
    </rPh>
    <rPh sb="17" eb="18">
      <t>カ</t>
    </rPh>
    <phoneticPr fontId="4"/>
  </si>
  <si>
    <t xml:space="preserve">←事業名をプルダウンで選択
</t>
    <rPh sb="1" eb="3">
      <t>ジギョウ</t>
    </rPh>
    <rPh sb="3" eb="4">
      <t>メイ</t>
    </rPh>
    <rPh sb="11" eb="13">
      <t>センタク</t>
    </rPh>
    <phoneticPr fontId="1"/>
  </si>
  <si>
    <t>２．別紙１シート</t>
    <rPh sb="2" eb="4">
      <t>ベッシ</t>
    </rPh>
    <phoneticPr fontId="1"/>
  </si>
  <si>
    <t>　　・別紙１</t>
    <rPh sb="3" eb="5">
      <t>ベッシ</t>
    </rPh>
    <phoneticPr fontId="4"/>
  </si>
  <si>
    <t>　　・目標未達成理由説明書（必要に応じて）</t>
    <rPh sb="14" eb="16">
      <t>ヒツヨウ</t>
    </rPh>
    <rPh sb="17" eb="18">
      <t>オウ</t>
    </rPh>
    <phoneticPr fontId="1"/>
  </si>
  <si>
    <t>　　（紛失時等にはエネルギー供給会社に相談し、使用量証明書をご用意ください）</t>
    <rPh sb="3" eb="6">
      <t>フンシツジ</t>
    </rPh>
    <rPh sb="6" eb="7">
      <t>トウ</t>
    </rPh>
    <rPh sb="14" eb="16">
      <t>キョウキュウ</t>
    </rPh>
    <rPh sb="16" eb="18">
      <t>カイシャ</t>
    </rPh>
    <rPh sb="19" eb="21">
      <t>ソウダン</t>
    </rPh>
    <rPh sb="23" eb="26">
      <t>シヨウリョウ</t>
    </rPh>
    <rPh sb="26" eb="29">
      <t>ショウメイショ</t>
    </rPh>
    <rPh sb="31" eb="33">
      <t>ヨウイ</t>
    </rPh>
    <phoneticPr fontId="1"/>
  </si>
  <si>
    <t>電力消費量〔kWh〕</t>
    <rPh sb="0" eb="5">
      <t>デンリョク</t>
    </rPh>
    <phoneticPr fontId="1"/>
  </si>
  <si>
    <t>別紙１</t>
    <phoneticPr fontId="1"/>
  </si>
  <si>
    <t>tCO2/kWh</t>
    <phoneticPr fontId="1"/>
  </si>
  <si>
    <t xml:space="preserve"> 一次エネルギー消費量[GJ]=電力消費量[kWh]×9.76[MJ/kWh]/1000</t>
    <phoneticPr fontId="1"/>
  </si>
  <si>
    <t>※改修後の実績値はエネルギー使用量の明細を添付すること</t>
    <rPh sb="1" eb="4">
      <t xml:space="preserve">カイシュウゴノ </t>
    </rPh>
    <rPh sb="5" eb="8">
      <t xml:space="preserve">ジッセキチハ </t>
    </rPh>
    <rPh sb="14" eb="17">
      <t xml:space="preserve">シヨウリョウノ </t>
    </rPh>
    <rPh sb="18" eb="20">
      <t xml:space="preserve">メイサイヲ </t>
    </rPh>
    <rPh sb="21" eb="23">
      <t xml:space="preserve">テンプ </t>
    </rPh>
    <phoneticPr fontId="1"/>
  </si>
  <si>
    <t>※内訳は「エネルギー消費量詳細シート」に示すこと</t>
    <rPh sb="0" eb="1">
      <t>※</t>
    </rPh>
    <rPh sb="1" eb="3">
      <t xml:space="preserve">ウチワケハ </t>
    </rPh>
    <rPh sb="13" eb="15">
      <t xml:space="preserve">ショウサイ </t>
    </rPh>
    <rPh sb="20" eb="21">
      <t xml:space="preserve">シメスコト </t>
    </rPh>
    <phoneticPr fontId="1"/>
  </si>
  <si>
    <t>※複数施設で申請している場合は、建物（施設）単位で別紙及びCO2削減計画シート、事業報告シートを
　作成・報告してください。　印刷不要です。データで提出してください</t>
    <rPh sb="1" eb="3">
      <t>フクスウ</t>
    </rPh>
    <rPh sb="3" eb="5">
      <t>シセツ</t>
    </rPh>
    <rPh sb="6" eb="8">
      <t>シンセイ</t>
    </rPh>
    <rPh sb="12" eb="14">
      <t>バアイ</t>
    </rPh>
    <rPh sb="16" eb="18">
      <t>タテモノ</t>
    </rPh>
    <rPh sb="19" eb="21">
      <t>シセツ</t>
    </rPh>
    <rPh sb="22" eb="24">
      <t>タンイ</t>
    </rPh>
    <rPh sb="25" eb="28">
      <t>ベッシオヨ</t>
    </rPh>
    <rPh sb="32" eb="34">
      <t>サクゲン</t>
    </rPh>
    <rPh sb="34" eb="36">
      <t>ケイカク</t>
    </rPh>
    <rPh sb="40" eb="42">
      <t>ジギョウ</t>
    </rPh>
    <rPh sb="42" eb="44">
      <t>ホウコク</t>
    </rPh>
    <rPh sb="50" eb="52">
      <t>サクセイ</t>
    </rPh>
    <rPh sb="53" eb="55">
      <t>ホウコク</t>
    </rPh>
    <rPh sb="63" eb="67">
      <t xml:space="preserve">インサツフヨウ </t>
    </rPh>
    <rPh sb="74" eb="76">
      <t xml:space="preserve">テイシュツ </t>
    </rPh>
    <phoneticPr fontId="1"/>
  </si>
  <si>
    <t>この色のセルのみ入力してください</t>
    <rPh sb="2" eb="3">
      <t>イロ</t>
    </rPh>
    <rPh sb="8" eb="10">
      <t>ニュウリョク</t>
    </rPh>
    <phoneticPr fontId="1"/>
  </si>
  <si>
    <t>　②エネルギー供給会社発行のエネルギー使用量の証明書（電気・ガス・油等）PDF形式等</t>
    <rPh sb="7" eb="9">
      <t>キョウキュウ</t>
    </rPh>
    <rPh sb="9" eb="11">
      <t>カイシャ</t>
    </rPh>
    <rPh sb="11" eb="13">
      <t>ハッコウ</t>
    </rPh>
    <rPh sb="19" eb="22">
      <t>シヨウリョウ</t>
    </rPh>
    <rPh sb="23" eb="26">
      <t>ショウメイショ</t>
    </rPh>
    <rPh sb="27" eb="29">
      <t>デンキ</t>
    </rPh>
    <rPh sb="33" eb="34">
      <t>アブラ</t>
    </rPh>
    <rPh sb="34" eb="35">
      <t>トウ</t>
    </rPh>
    <rPh sb="39" eb="41">
      <t xml:space="preserve">ケイシキ </t>
    </rPh>
    <rPh sb="41" eb="42">
      <t xml:space="preserve">トウ </t>
    </rPh>
    <phoneticPr fontId="1"/>
  </si>
  <si>
    <t>できるだけ具体的にご記入ください。</t>
    <rPh sb="5" eb="8">
      <t>グタイテキ</t>
    </rPh>
    <rPh sb="10" eb="12">
      <t>キニュウ</t>
    </rPh>
    <phoneticPr fontId="1"/>
  </si>
  <si>
    <t>設備の新設等、比較対象がない場合、申請者ご自身の完了実績報告書（交付申請書）の省CO2計算の考え方に基づき整理し、改修前後の値を入力してください</t>
    <rPh sb="0" eb="2">
      <t>セツビ</t>
    </rPh>
    <rPh sb="3" eb="5">
      <t>シンセツ</t>
    </rPh>
    <rPh sb="5" eb="6">
      <t>トウ</t>
    </rPh>
    <rPh sb="7" eb="9">
      <t>ヒカク</t>
    </rPh>
    <rPh sb="9" eb="11">
      <t>タイショウ</t>
    </rPh>
    <rPh sb="14" eb="16">
      <t>バアイ</t>
    </rPh>
    <rPh sb="17" eb="20">
      <t>シンセイシャ</t>
    </rPh>
    <rPh sb="21" eb="23">
      <t>ジシン</t>
    </rPh>
    <rPh sb="24" eb="31">
      <t>カンリョウジッセキホウコクショ</t>
    </rPh>
    <rPh sb="32" eb="34">
      <t>コウフ</t>
    </rPh>
    <rPh sb="34" eb="37">
      <t>シンセイショ</t>
    </rPh>
    <rPh sb="39" eb="40">
      <t>ショウ</t>
    </rPh>
    <rPh sb="43" eb="45">
      <t>ケイサン</t>
    </rPh>
    <rPh sb="46" eb="47">
      <t>カンガ</t>
    </rPh>
    <rPh sb="48" eb="49">
      <t>カタ</t>
    </rPh>
    <rPh sb="50" eb="51">
      <t>モト</t>
    </rPh>
    <rPh sb="53" eb="55">
      <t>セイリ</t>
    </rPh>
    <rPh sb="57" eb="59">
      <t>カイシュウ</t>
    </rPh>
    <rPh sb="59" eb="61">
      <t>ゼンゴ</t>
    </rPh>
    <rPh sb="62" eb="63">
      <t>アタイ</t>
    </rPh>
    <rPh sb="64" eb="66">
      <t>ニュウリョク</t>
    </rPh>
    <phoneticPr fontId="1"/>
  </si>
  <si>
    <t>※LPガスを使用される場合、下のプルダウンからLPガスの種類を選択してください</t>
    <rPh sb="6" eb="8">
      <t>シヨウ</t>
    </rPh>
    <rPh sb="11" eb="13">
      <t>バアイ</t>
    </rPh>
    <rPh sb="14" eb="15">
      <t>シタ</t>
    </rPh>
    <rPh sb="28" eb="30">
      <t>シュルイ</t>
    </rPh>
    <rPh sb="31" eb="33">
      <t>センタク</t>
    </rPh>
    <phoneticPr fontId="1"/>
  </si>
  <si>
    <t>※都市ガス、LPガスは申請時の換算係数や原単位を使用してください。</t>
    <rPh sb="1" eb="3">
      <t>トシ</t>
    </rPh>
    <rPh sb="11" eb="14">
      <t>シンセイジ</t>
    </rPh>
    <rPh sb="15" eb="17">
      <t>カンザン</t>
    </rPh>
    <rPh sb="17" eb="19">
      <t>ケイスウ</t>
    </rPh>
    <rPh sb="20" eb="23">
      <t>ゲンタンイ</t>
    </rPh>
    <rPh sb="24" eb="26">
      <t>シヨウ</t>
    </rPh>
    <phoneticPr fontId="1"/>
  </si>
  <si>
    <t>LPガス（0.458m3/kg  50.8MJ/kg）</t>
  </si>
  <si>
    <t>産気率（m3/kg）</t>
    <rPh sb="0" eb="1">
      <t>サン</t>
    </rPh>
    <rPh sb="1" eb="2">
      <t>キ</t>
    </rPh>
    <rPh sb="2" eb="3">
      <t>リツ</t>
    </rPh>
    <phoneticPr fontId="1"/>
  </si>
  <si>
    <t>単位発熱量（MJ/kg）</t>
    <rPh sb="0" eb="2">
      <t>タンイ</t>
    </rPh>
    <rPh sb="2" eb="5">
      <t>ハツネツリョウ</t>
    </rPh>
    <phoneticPr fontId="1"/>
  </si>
  <si>
    <t>※</t>
    <phoneticPr fontId="1"/>
  </si>
  <si>
    <t>kgCO2/kWh</t>
    <phoneticPr fontId="1"/>
  </si>
  <si>
    <t>kgC/MJ</t>
  </si>
  <si>
    <t>改修前</t>
    <rPh sb="0" eb="3">
      <t>カイシュウマエ</t>
    </rPh>
    <phoneticPr fontId="1"/>
  </si>
  <si>
    <t>合計</t>
    <rPh sb="0" eb="2">
      <t>ゴウケイ</t>
    </rPh>
    <phoneticPr fontId="1"/>
  </si>
  <si>
    <t>一次ｴﾈﾙｷﾞｰ換算係数</t>
    <phoneticPr fontId="1"/>
  </si>
  <si>
    <t>一次エネルギー換算値（MJ)</t>
    <rPh sb="0" eb="2">
      <t>イチジ</t>
    </rPh>
    <rPh sb="7" eb="9">
      <t>カンザン</t>
    </rPh>
    <rPh sb="9" eb="10">
      <t>チ</t>
    </rPh>
    <phoneticPr fontId="1"/>
  </si>
  <si>
    <t>CO2排出量（kgCO2）</t>
    <rPh sb="3" eb="6">
      <t>ハイシュツリョウ</t>
    </rPh>
    <phoneticPr fontId="1"/>
  </si>
  <si>
    <t>CO2排出係数※</t>
    <rPh sb="3" eb="5">
      <t>ハイシュツ</t>
    </rPh>
    <rPh sb="5" eb="7">
      <t>ケイスウ</t>
    </rPh>
    <phoneticPr fontId="1"/>
  </si>
  <si>
    <t>照明</t>
    <rPh sb="0" eb="2">
      <t>ショウメイ</t>
    </rPh>
    <phoneticPr fontId="1"/>
  </si>
  <si>
    <t>電気</t>
    <rPh sb="0" eb="2">
      <t>デンキ</t>
    </rPh>
    <phoneticPr fontId="4"/>
  </si>
  <si>
    <t>kWh</t>
  </si>
  <si>
    <t>MJ/kWh</t>
  </si>
  <si>
    <t>照明計</t>
    <rPh sb="0" eb="2">
      <t>ショウメイ</t>
    </rPh>
    <rPh sb="2" eb="3">
      <t>ケイ</t>
    </rPh>
    <phoneticPr fontId="1"/>
  </si>
  <si>
    <t>電気</t>
    <rPh sb="0" eb="2">
      <t>デンキ</t>
    </rPh>
    <phoneticPr fontId="1"/>
  </si>
  <si>
    <t>－</t>
    <phoneticPr fontId="1"/>
  </si>
  <si>
    <t>空調</t>
    <rPh sb="0" eb="2">
      <t>クウチョウ</t>
    </rPh>
    <phoneticPr fontId="1"/>
  </si>
  <si>
    <t>ハード対策計算ファイルでの値</t>
    <rPh sb="3" eb="5">
      <t>タイサク</t>
    </rPh>
    <rPh sb="5" eb="7">
      <t>ケイサン</t>
    </rPh>
    <rPh sb="13" eb="14">
      <t>アタイ</t>
    </rPh>
    <phoneticPr fontId="1"/>
  </si>
  <si>
    <t>都市ガス</t>
    <rPh sb="0" eb="2">
      <t>トシ</t>
    </rPh>
    <phoneticPr fontId="4"/>
  </si>
  <si>
    <t>m3</t>
  </si>
  <si>
    <t>MJ/m3</t>
  </si>
  <si>
    <t>都市ガス</t>
  </si>
  <si>
    <t>Nm3換算=</t>
    <rPh sb="3" eb="5">
      <t>カンザン</t>
    </rPh>
    <phoneticPr fontId="1"/>
  </si>
  <si>
    <t>CO2(Nm3×2.23)=</t>
    <phoneticPr fontId="1"/>
  </si>
  <si>
    <t>LPガス</t>
    <phoneticPr fontId="4"/>
  </si>
  <si>
    <t>m3</t>
    <phoneticPr fontId="4"/>
  </si>
  <si>
    <t>MJ/kg</t>
  </si>
  <si>
    <t>LPG</t>
    <phoneticPr fontId="1"/>
  </si>
  <si>
    <t>m3=</t>
    <phoneticPr fontId="1"/>
  </si>
  <si>
    <t>CO2(m3×6.55)=</t>
    <phoneticPr fontId="1"/>
  </si>
  <si>
    <t>A重油</t>
    <phoneticPr fontId="4"/>
  </si>
  <si>
    <t>L</t>
    <phoneticPr fontId="4"/>
  </si>
  <si>
    <t>MJ/L</t>
  </si>
  <si>
    <t>灯油</t>
    <rPh sb="0" eb="2">
      <t>トウユ</t>
    </rPh>
    <phoneticPr fontId="4"/>
  </si>
  <si>
    <t>軽油</t>
    <rPh sb="0" eb="2">
      <t>ケイユ</t>
    </rPh>
    <phoneticPr fontId="1"/>
  </si>
  <si>
    <t>その他</t>
    <rPh sb="2" eb="3">
      <t>タ</t>
    </rPh>
    <phoneticPr fontId="4"/>
  </si>
  <si>
    <t>空調計</t>
    <rPh sb="0" eb="2">
      <t>クウチョウ</t>
    </rPh>
    <rPh sb="2" eb="3">
      <t>ケイ</t>
    </rPh>
    <phoneticPr fontId="1"/>
  </si>
  <si>
    <t>－</t>
  </si>
  <si>
    <t>給湯</t>
    <rPh sb="0" eb="2">
      <t>キュウトウ</t>
    </rPh>
    <phoneticPr fontId="1"/>
  </si>
  <si>
    <t>給湯計</t>
    <rPh sb="0" eb="2">
      <t>キュウトウ</t>
    </rPh>
    <rPh sb="2" eb="3">
      <t>ケイ</t>
    </rPh>
    <phoneticPr fontId="1"/>
  </si>
  <si>
    <t>都市ガス</t>
    <phoneticPr fontId="1"/>
  </si>
  <si>
    <t>発電量</t>
    <rPh sb="0" eb="3">
      <t>ハツデンリョウ</t>
    </rPh>
    <phoneticPr fontId="1"/>
  </si>
  <si>
    <t>換気</t>
    <rPh sb="0" eb="2">
      <t>カンキ</t>
    </rPh>
    <phoneticPr fontId="4"/>
  </si>
  <si>
    <t>換気計</t>
    <rPh sb="0" eb="2">
      <t>カンキ</t>
    </rPh>
    <rPh sb="2" eb="3">
      <t>ケイ</t>
    </rPh>
    <phoneticPr fontId="1"/>
  </si>
  <si>
    <t>一次エネルギー合計 （MJ)</t>
    <rPh sb="0" eb="2">
      <t>イチジ</t>
    </rPh>
    <rPh sb="7" eb="9">
      <t>ゴウケイ</t>
    </rPh>
    <phoneticPr fontId="1"/>
  </si>
  <si>
    <t>CO2排出量合計（kgCO2）</t>
    <rPh sb="0" eb="6">
      <t>co2ハイシュツリョウ</t>
    </rPh>
    <rPh sb="6" eb="8">
      <t>ゴウケイ</t>
    </rPh>
    <phoneticPr fontId="1"/>
  </si>
  <si>
    <t>表２　省エネ計算による改修後設備のエネルギー消費量及びCO2排出量の推計値</t>
    <rPh sb="0" eb="1">
      <t>ヒョウ</t>
    </rPh>
    <rPh sb="3" eb="4">
      <t>ショウ</t>
    </rPh>
    <rPh sb="6" eb="8">
      <t>ケイサン</t>
    </rPh>
    <rPh sb="11" eb="14">
      <t>カイシュウゴ</t>
    </rPh>
    <rPh sb="14" eb="16">
      <t>セツビ</t>
    </rPh>
    <rPh sb="22" eb="25">
      <t>ショウヒリョウ</t>
    </rPh>
    <rPh sb="25" eb="26">
      <t>オヨ</t>
    </rPh>
    <rPh sb="27" eb="33">
      <t>co2ハイシュツリョウ</t>
    </rPh>
    <rPh sb="34" eb="37">
      <t>スイケイチ</t>
    </rPh>
    <phoneticPr fontId="1"/>
  </si>
  <si>
    <t>※建物（施設）全体ではなく、完了実績報告時に省エネ計算で使用した改修後設備の推計エネルギー消費量をご記入ください。</t>
    <rPh sb="1" eb="3">
      <t>タテモノ</t>
    </rPh>
    <rPh sb="4" eb="6">
      <t>シセツ</t>
    </rPh>
    <rPh sb="7" eb="9">
      <t>ゼンタイ</t>
    </rPh>
    <rPh sb="14" eb="16">
      <t>カンリョウ</t>
    </rPh>
    <rPh sb="16" eb="18">
      <t>ジッセキ</t>
    </rPh>
    <rPh sb="18" eb="20">
      <t>ホウコク</t>
    </rPh>
    <rPh sb="20" eb="21">
      <t>ジ</t>
    </rPh>
    <rPh sb="22" eb="23">
      <t>ショウ</t>
    </rPh>
    <rPh sb="25" eb="27">
      <t>ケイサン</t>
    </rPh>
    <rPh sb="28" eb="30">
      <t>シヨウ</t>
    </rPh>
    <rPh sb="32" eb="34">
      <t>カイシュウ</t>
    </rPh>
    <rPh sb="34" eb="35">
      <t>ゴ</t>
    </rPh>
    <rPh sb="35" eb="37">
      <t>セツビ</t>
    </rPh>
    <rPh sb="38" eb="40">
      <t>スイケイ</t>
    </rPh>
    <rPh sb="45" eb="48">
      <t>ショウヒリョウ</t>
    </rPh>
    <rPh sb="50" eb="52">
      <t>キニュウ</t>
    </rPh>
    <phoneticPr fontId="1"/>
  </si>
  <si>
    <t>改修後の推計値</t>
    <rPh sb="0" eb="3">
      <t>カイシュウゴ</t>
    </rPh>
    <rPh sb="4" eb="7">
      <t>スイケイチ</t>
    </rPh>
    <phoneticPr fontId="1"/>
  </si>
  <si>
    <t>5月</t>
  </si>
  <si>
    <t>都市ガス</t>
    <phoneticPr fontId="4"/>
  </si>
  <si>
    <t>表３　改修後のエネルギー消費量及びCO2排出量の実績値</t>
    <rPh sb="0" eb="1">
      <t>ヒョウ</t>
    </rPh>
    <rPh sb="3" eb="6">
      <t>カイシュウゴ</t>
    </rPh>
    <rPh sb="12" eb="15">
      <t>ショウヒリョウ</t>
    </rPh>
    <rPh sb="15" eb="16">
      <t>オヨ</t>
    </rPh>
    <rPh sb="17" eb="23">
      <t>co2ハイシュツリョウ</t>
    </rPh>
    <rPh sb="24" eb="27">
      <t xml:space="preserve">ジッセキチ </t>
    </rPh>
    <phoneticPr fontId="1"/>
  </si>
  <si>
    <t>実績値</t>
    <rPh sb="0" eb="3">
      <t xml:space="preserve">ジッセキチ </t>
    </rPh>
    <phoneticPr fontId="1"/>
  </si>
  <si>
    <t>※下表の設備区分名は例です。サーバー、ポンプ、太陽光発電等、今回の申請の改修対象設備名に適宜変更してください</t>
    <rPh sb="1" eb="3">
      <t xml:space="preserve">カヒョウノ </t>
    </rPh>
    <rPh sb="4" eb="9">
      <t xml:space="preserve">セツビクブンメイハ </t>
    </rPh>
    <rPh sb="10" eb="11">
      <t>レイデス。</t>
    </rPh>
    <rPh sb="23" eb="26">
      <t xml:space="preserve">タイヨウコウ </t>
    </rPh>
    <rPh sb="26" eb="28">
      <t xml:space="preserve">ハツデン </t>
    </rPh>
    <rPh sb="28" eb="29">
      <t>トウ、</t>
    </rPh>
    <rPh sb="30" eb="32">
      <t xml:space="preserve">コンカイノ </t>
    </rPh>
    <rPh sb="33" eb="35">
      <t xml:space="preserve">シンセイノ </t>
    </rPh>
    <rPh sb="36" eb="43">
      <t xml:space="preserve">カイシュウタイショウセツビメイニ </t>
    </rPh>
    <rPh sb="44" eb="46">
      <t xml:space="preserve">テキギ </t>
    </rPh>
    <rPh sb="46" eb="48">
      <t xml:space="preserve">ヘンコウシテクダサイ </t>
    </rPh>
    <phoneticPr fontId="1"/>
  </si>
  <si>
    <t>①計画時（完了実績報告時）の改修前のCO2排出量</t>
    <rPh sb="1" eb="4">
      <t xml:space="preserve">ケイカクジ </t>
    </rPh>
    <rPh sb="5" eb="11">
      <t>カンリョウ</t>
    </rPh>
    <rPh sb="11" eb="12">
      <t xml:space="preserve">ジ </t>
    </rPh>
    <rPh sb="14" eb="16">
      <t xml:space="preserve">カイシュウ </t>
    </rPh>
    <rPh sb="16" eb="17">
      <t xml:space="preserve">マエ </t>
    </rPh>
    <rPh sb="21" eb="24">
      <t xml:space="preserve">ハイシュツリョウ </t>
    </rPh>
    <phoneticPr fontId="1"/>
  </si>
  <si>
    <t>-</t>
    <phoneticPr fontId="1"/>
  </si>
  <si>
    <t>CO2削減計画</t>
    <phoneticPr fontId="1"/>
  </si>
  <si>
    <t>CO2削減実績値</t>
    <phoneticPr fontId="1"/>
  </si>
  <si>
    <t>事業報告時</t>
    <rPh sb="1" eb="3">
      <t xml:space="preserve">サクゲｎ </t>
    </rPh>
    <rPh sb="3" eb="5">
      <t xml:space="preserve">ジッセキチ ジギョウ ホウコクジ </t>
    </rPh>
    <phoneticPr fontId="1"/>
  </si>
  <si>
    <t>完了実績報告時</t>
    <rPh sb="1" eb="5">
      <t>サクゲンンケイカク カンリョウ</t>
    </rPh>
    <phoneticPr fontId="1"/>
  </si>
  <si>
    <t>CO2排出量[t-CO2]</t>
    <rPh sb="3" eb="6">
      <t xml:space="preserve">ハイシュツリョウ </t>
    </rPh>
    <phoneticPr fontId="1"/>
  </si>
  <si>
    <r>
      <t>●集計シート　　</t>
    </r>
    <r>
      <rPr>
        <sz val="14"/>
        <color theme="1"/>
        <rFont val="Meiryo UI"/>
        <family val="2"/>
        <charset val="128"/>
      </rPr>
      <t>※完了実績報告時の省CO2計算の値や実績値について入力してくだささい</t>
    </r>
    <rPh sb="1" eb="3">
      <t xml:space="preserve">シュウケイシート </t>
    </rPh>
    <rPh sb="26" eb="29">
      <t xml:space="preserve">ジッセキチ </t>
    </rPh>
    <rPh sb="33" eb="35">
      <t xml:space="preserve">ニュウリョク </t>
    </rPh>
    <phoneticPr fontId="1"/>
  </si>
  <si>
    <t>※行が足りない場合、適宜追加してください</t>
    <rPh sb="1" eb="2">
      <t xml:space="preserve">ギョウガ </t>
    </rPh>
    <rPh sb="3" eb="4">
      <t>タリナイバアイ、</t>
    </rPh>
    <rPh sb="10" eb="12">
      <t xml:space="preserve">テキギ </t>
    </rPh>
    <rPh sb="12" eb="14">
      <t xml:space="preserve">ツイカ </t>
    </rPh>
    <phoneticPr fontId="1"/>
  </si>
  <si>
    <t>表　集計結果表</t>
    <rPh sb="0" eb="1">
      <t>ヒョウ</t>
    </rPh>
    <rPh sb="2" eb="4">
      <t xml:space="preserve">シュウケイヒョウ </t>
    </rPh>
    <rPh sb="4" eb="6">
      <t xml:space="preserve">ケッカ </t>
    </rPh>
    <rPh sb="6" eb="7">
      <t xml:space="preserve">ヒョウ </t>
    </rPh>
    <phoneticPr fontId="1"/>
  </si>
  <si>
    <t>３．集計シート</t>
    <rPh sb="2" eb="4">
      <t>シュウケイ</t>
    </rPh>
    <phoneticPr fontId="1"/>
  </si>
  <si>
    <t>表１～３は、導入計画に合わせて適宜修正してください</t>
    <rPh sb="0" eb="1">
      <t>ヒョウ</t>
    </rPh>
    <phoneticPr fontId="1"/>
  </si>
  <si>
    <t>表１　改修前のエネルギー消費量及びCO2排出量実績値</t>
    <rPh sb="0" eb="1">
      <t>ヒョウ</t>
    </rPh>
    <rPh sb="3" eb="6">
      <t>カイシュウマエ</t>
    </rPh>
    <rPh sb="12" eb="15">
      <t>ショウヒリョウ</t>
    </rPh>
    <rPh sb="15" eb="16">
      <t>オヨ</t>
    </rPh>
    <rPh sb="20" eb="22">
      <t>ハイシュツ</t>
    </rPh>
    <rPh sb="22" eb="23">
      <t>リョウ</t>
    </rPh>
    <rPh sb="23" eb="26">
      <t>ジッセキチ</t>
    </rPh>
    <phoneticPr fontId="1"/>
  </si>
  <si>
    <t>←押印不要</t>
    <rPh sb="1" eb="5">
      <t>オウイン</t>
    </rPh>
    <phoneticPr fontId="1"/>
  </si>
  <si>
    <t>令和</t>
    <rPh sb="0" eb="2">
      <t xml:space="preserve">レイワ </t>
    </rPh>
    <phoneticPr fontId="1"/>
  </si>
  <si>
    <t>令和　　年　　月　　日</t>
    <rPh sb="0" eb="2">
      <t xml:space="preserve">レイワ </t>
    </rPh>
    <rPh sb="4" eb="5">
      <t>ネン</t>
    </rPh>
    <rPh sb="7" eb="8">
      <t>ガツ</t>
    </rPh>
    <rPh sb="10" eb="11">
      <t>ニチ</t>
    </rPh>
    <phoneticPr fontId="1"/>
  </si>
  <si>
    <t>※完了実績報告書の省エネ計算を元に入力してください。</t>
    <rPh sb="1" eb="8">
      <t>カンリョウジ</t>
    </rPh>
    <rPh sb="9" eb="10">
      <t xml:space="preserve">ショウエネケイサｎ </t>
    </rPh>
    <rPh sb="15" eb="16">
      <t xml:space="preserve">モトニ </t>
    </rPh>
    <rPh sb="17" eb="19">
      <t xml:space="preserve">ニュウリョク </t>
    </rPh>
    <phoneticPr fontId="1"/>
  </si>
  <si>
    <t>目標未達成の理由を、気候要因、補助対象外設備の影響、設備の稼働条件の変化等、</t>
    <rPh sb="0" eb="2">
      <t xml:space="preserve">モクヒョウ </t>
    </rPh>
    <rPh sb="2" eb="5">
      <t xml:space="preserve">ミタッセイ </t>
    </rPh>
    <rPh sb="6" eb="8">
      <t xml:space="preserve">リユウヲ </t>
    </rPh>
    <rPh sb="10" eb="12">
      <t>キコウ</t>
    </rPh>
    <rPh sb="12" eb="14">
      <t>ヨウイン</t>
    </rPh>
    <rPh sb="15" eb="22">
      <t>ホジョタイショウガイセツビ</t>
    </rPh>
    <rPh sb="23" eb="25">
      <t>エイキョウ</t>
    </rPh>
    <rPh sb="26" eb="28">
      <t>セツビ</t>
    </rPh>
    <rPh sb="29" eb="31">
      <t>カドウ</t>
    </rPh>
    <rPh sb="31" eb="33">
      <t>ジョウケン</t>
    </rPh>
    <rPh sb="34" eb="36">
      <t>ヘンカ</t>
    </rPh>
    <rPh sb="36" eb="37">
      <t>トウ</t>
    </rPh>
    <phoneticPr fontId="1"/>
  </si>
  <si>
    <t>　2回目の報告以降、適宜シートをコピーして利用してください</t>
    <rPh sb="2" eb="4">
      <t>カイメ</t>
    </rPh>
    <rPh sb="5" eb="7">
      <t>ホウコク</t>
    </rPh>
    <rPh sb="7" eb="9">
      <t>イコウ</t>
    </rPh>
    <rPh sb="10" eb="12">
      <t>テキギ</t>
    </rPh>
    <rPh sb="21" eb="23">
      <t>リヨウ</t>
    </rPh>
    <phoneticPr fontId="1"/>
  </si>
  <si>
    <t>完了実績報告時（改修前）</t>
    <rPh sb="0" eb="7">
      <t>カンリョウジッセキホウコクジ</t>
    </rPh>
    <rPh sb="8" eb="11">
      <t>カイシュウマ</t>
    </rPh>
    <phoneticPr fontId="1"/>
  </si>
  <si>
    <t>以下、元号の修正等は各自で適宜修正してください</t>
    <rPh sb="0" eb="2">
      <t xml:space="preserve">イカ </t>
    </rPh>
    <rPh sb="3" eb="5">
      <t xml:space="preserve">ゲンゴウ </t>
    </rPh>
    <rPh sb="6" eb="9">
      <t xml:space="preserve">シュウセイトウハ </t>
    </rPh>
    <rPh sb="10" eb="12">
      <t xml:space="preserve">カクジデ </t>
    </rPh>
    <rPh sb="13" eb="15">
      <t xml:space="preserve">テキギ </t>
    </rPh>
    <rPh sb="15" eb="17">
      <t xml:space="preserve">シュウセイ </t>
    </rPh>
    <phoneticPr fontId="1"/>
  </si>
  <si>
    <t>・太陽光発電がある場合、発電量と対象建物の電力消費量の両方を表にまとめてください</t>
    <rPh sb="1" eb="4">
      <t>タイヨウコウ</t>
    </rPh>
    <phoneticPr fontId="1"/>
  </si>
  <si>
    <t>・実績値は原則、実測値を元に入力してください（改修設備の計測を行っていない場合は、建物全体のエネルギー消費量から合理的な方法で按分する等、適宜工夫をお願いいたします。</t>
    <rPh sb="1" eb="4">
      <t xml:space="preserve">ジッセキチハ </t>
    </rPh>
    <rPh sb="5" eb="7">
      <t xml:space="preserve">ゲンソク </t>
    </rPh>
    <rPh sb="8" eb="11">
      <t xml:space="preserve">ジッソクチ </t>
    </rPh>
    <rPh sb="12" eb="13">
      <t xml:space="preserve">モトニ </t>
    </rPh>
    <rPh sb="14" eb="16">
      <t xml:space="preserve">ニュウリョクシテクダサイ </t>
    </rPh>
    <rPh sb="23" eb="27">
      <t xml:space="preserve">カイシュウセツビ </t>
    </rPh>
    <rPh sb="28" eb="30">
      <t xml:space="preserve">ケイソクヲ </t>
    </rPh>
    <rPh sb="31" eb="32">
      <t xml:space="preserve">オコナッテイナイバアイハ </t>
    </rPh>
    <rPh sb="41" eb="45">
      <t xml:space="preserve">タテモノゼンタイノ </t>
    </rPh>
    <rPh sb="56" eb="59">
      <t xml:space="preserve">ゴウリテキナ </t>
    </rPh>
    <rPh sb="60" eb="62">
      <t xml:space="preserve">ホウホウデ </t>
    </rPh>
    <rPh sb="67" eb="68">
      <t xml:space="preserve">トウ </t>
    </rPh>
    <rPh sb="69" eb="71">
      <t xml:space="preserve">テキギ </t>
    </rPh>
    <rPh sb="71" eb="73">
      <t xml:space="preserve">クフウヲ </t>
    </rPh>
    <phoneticPr fontId="1"/>
  </si>
  <si>
    <t>※設備の新設等で、改修前の比較ができない場合、補助事業の申請にあたって提案した省エネ計算に基づき、下表に手を加え、整理してください</t>
    <rPh sb="0" eb="1">
      <t>※</t>
    </rPh>
    <rPh sb="1" eb="3">
      <t xml:space="preserve">セツビノ </t>
    </rPh>
    <rPh sb="4" eb="7">
      <t>シンセツトウデ、</t>
    </rPh>
    <rPh sb="9" eb="12">
      <t xml:space="preserve">カイシュウマエノ </t>
    </rPh>
    <rPh sb="20" eb="22">
      <t>バアイ、</t>
    </rPh>
    <rPh sb="23" eb="27">
      <t xml:space="preserve">ホジョジギョウノ </t>
    </rPh>
    <rPh sb="28" eb="30">
      <t xml:space="preserve">シンセイニ </t>
    </rPh>
    <rPh sb="35" eb="37">
      <t xml:space="preserve">テイアｎ </t>
    </rPh>
    <rPh sb="39" eb="40">
      <t xml:space="preserve">ショウエネ </t>
    </rPh>
    <rPh sb="42" eb="44">
      <t xml:space="preserve">ケイサンニ </t>
    </rPh>
    <rPh sb="45" eb="46">
      <t>モトヅキ、</t>
    </rPh>
    <rPh sb="49" eb="51">
      <t xml:space="preserve">カヒョウ </t>
    </rPh>
    <rPh sb="52" eb="53">
      <t xml:space="preserve">テヲクワエ </t>
    </rPh>
    <rPh sb="57" eb="59">
      <t xml:space="preserve">セイリ </t>
    </rPh>
    <phoneticPr fontId="1"/>
  </si>
  <si>
    <t>完了実績報告時（改修後の推計値）</t>
    <rPh sb="0" eb="7">
      <t>カンリョウジッセキホウコクジ</t>
    </rPh>
    <rPh sb="8" eb="11">
      <t xml:space="preserve">カイシュウゴ </t>
    </rPh>
    <rPh sb="12" eb="14">
      <t xml:space="preserve">スイケイ </t>
    </rPh>
    <rPh sb="14" eb="15">
      <t xml:space="preserve">ケイサンチ </t>
    </rPh>
    <phoneticPr fontId="1"/>
  </si>
  <si>
    <t>報告対象年度実績値（改修後の実績値）</t>
    <rPh sb="0" eb="2">
      <t xml:space="preserve">ホウコク </t>
    </rPh>
    <rPh sb="2" eb="6">
      <t xml:space="preserve">タイショウネンド </t>
    </rPh>
    <rPh sb="6" eb="9">
      <t xml:space="preserve">ジッセキチ </t>
    </rPh>
    <rPh sb="10" eb="13">
      <t xml:space="preserve">カイシュウゴノ </t>
    </rPh>
    <rPh sb="14" eb="17">
      <t xml:space="preserve">ジッセキチ </t>
    </rPh>
    <phoneticPr fontId="1"/>
  </si>
  <si>
    <t>※原則として、改修後の設備のエネルギー消費量の実測値を入力してください。ただし計測していない場合は、例えば建物全体のエネルギー消費量を元に合理的な方法で按分してください。</t>
    <rPh sb="1" eb="3">
      <t>ゲンソクトシテ、</t>
    </rPh>
    <rPh sb="7" eb="13">
      <t xml:space="preserve">カイシュウタイショウセツビ </t>
    </rPh>
    <rPh sb="19" eb="22">
      <t xml:space="preserve">ショウヒリョウノ </t>
    </rPh>
    <rPh sb="23" eb="26">
      <t xml:space="preserve">ジッソクチヲ </t>
    </rPh>
    <rPh sb="27" eb="29">
      <t>ニュウリョクシテクダサイ。</t>
    </rPh>
    <rPh sb="39" eb="41">
      <t xml:space="preserve">ケイソクシテイナバアイ </t>
    </rPh>
    <rPh sb="46" eb="48">
      <t xml:space="preserve">バアイ </t>
    </rPh>
    <rPh sb="50" eb="51">
      <t xml:space="preserve">タトエバ </t>
    </rPh>
    <rPh sb="53" eb="57">
      <t xml:space="preserve">タテモノゼンタイノ </t>
    </rPh>
    <rPh sb="67" eb="68">
      <t xml:space="preserve">モトニ </t>
    </rPh>
    <rPh sb="69" eb="72">
      <t xml:space="preserve">ゴウリテキナホウホウデ </t>
    </rPh>
    <phoneticPr fontId="1"/>
  </si>
  <si>
    <t>　按分した場合は、計算方法及びその根拠についての説明書及び根拠資料の添付をお願いいたします。</t>
    <rPh sb="5" eb="7">
      <t>バアイハ、</t>
    </rPh>
    <rPh sb="9" eb="14">
      <t xml:space="preserve">ケイサンホウホウオヨビソノ </t>
    </rPh>
    <rPh sb="17" eb="19">
      <t xml:space="preserve">コンキョ </t>
    </rPh>
    <rPh sb="29" eb="33">
      <t xml:space="preserve">コンキョシリョウ </t>
    </rPh>
    <rPh sb="34" eb="36">
      <t xml:space="preserve">テンプ </t>
    </rPh>
    <phoneticPr fontId="1"/>
  </si>
  <si>
    <t>※表1、表２において、月単位での実績値の把握や将来推計を行っていない場合は、月単位に適宜推計を行うか、年間エネルギー消費量÷年間日数（365日等）×その月の日数（30日等）を求めて入力してください</t>
    <rPh sb="1" eb="2">
      <t xml:space="preserve">ヒョウ１ </t>
    </rPh>
    <rPh sb="4" eb="5">
      <t xml:space="preserve">ヒョウ </t>
    </rPh>
    <phoneticPr fontId="1"/>
  </si>
  <si>
    <t>　　・集計シート</t>
    <rPh sb="3" eb="5">
      <t>シュウケイ</t>
    </rPh>
    <phoneticPr fontId="4"/>
  </si>
  <si>
    <t>　申請者名、日付、報告年度等、必要事項を入力またはプルダウンで選択してください</t>
    <rPh sb="1" eb="4">
      <t>シンセイシャ</t>
    </rPh>
    <rPh sb="4" eb="5">
      <t>メイ</t>
    </rPh>
    <rPh sb="6" eb="8">
      <t>ヒヅケ</t>
    </rPh>
    <rPh sb="9" eb="11">
      <t>ホウコク</t>
    </rPh>
    <rPh sb="11" eb="13">
      <t>ネンド</t>
    </rPh>
    <rPh sb="13" eb="14">
      <t>トウ</t>
    </rPh>
    <rPh sb="15" eb="19">
      <t>ヒツヨウジコウニ</t>
    </rPh>
    <rPh sb="20" eb="22">
      <t>ニュウリョク</t>
    </rPh>
    <rPh sb="31" eb="33">
      <t>センタク</t>
    </rPh>
    <phoneticPr fontId="1"/>
  </si>
  <si>
    <t>※表１、表２は完了実績報告書より入力してください。表３は対象年度の実績値を入力してください</t>
    <rPh sb="1" eb="2">
      <t xml:space="preserve">ヒョウ </t>
    </rPh>
    <rPh sb="4" eb="5">
      <t xml:space="preserve">ヒョウ２ </t>
    </rPh>
    <rPh sb="7" eb="14">
      <t>カンリョウ</t>
    </rPh>
    <rPh sb="16" eb="18">
      <t>ニュウリョクシテｋ</t>
    </rPh>
    <rPh sb="25" eb="26">
      <t xml:space="preserve">ヒョウ </t>
    </rPh>
    <rPh sb="28" eb="32">
      <t xml:space="preserve">タイショウネンドノ </t>
    </rPh>
    <rPh sb="33" eb="36">
      <t xml:space="preserve">ジッセキチ </t>
    </rPh>
    <rPh sb="37" eb="39">
      <t xml:space="preserve">ニュウリョク </t>
    </rPh>
    <phoneticPr fontId="1"/>
  </si>
  <si>
    <t>②計画時（完了実績報告時）の改修後のCO2排出量（見込み）</t>
    <rPh sb="1" eb="4">
      <t xml:space="preserve">ケイカクジ </t>
    </rPh>
    <rPh sb="5" eb="11">
      <t>カンリョウ</t>
    </rPh>
    <rPh sb="11" eb="12">
      <t xml:space="preserve">ジ </t>
    </rPh>
    <rPh sb="14" eb="16">
      <t xml:space="preserve">カイシュウ </t>
    </rPh>
    <rPh sb="16" eb="17">
      <t>⑤</t>
    </rPh>
    <rPh sb="21" eb="24">
      <t xml:space="preserve">ハイシュツリョウ </t>
    </rPh>
    <rPh sb="25" eb="27">
      <t xml:space="preserve">ミコミ </t>
    </rPh>
    <phoneticPr fontId="1"/>
  </si>
  <si>
    <t>⑤補助事業完了後（設備供用開始後）のCO2排出量実績値</t>
    <rPh sb="24" eb="27">
      <t xml:space="preserve">ジッセキチ </t>
    </rPh>
    <phoneticPr fontId="1"/>
  </si>
  <si>
    <t>　　・事業報告書（様式第16）　押印不要</t>
    <rPh sb="3" eb="5">
      <t>ジギョウ</t>
    </rPh>
    <rPh sb="9" eb="11">
      <t>ヨウシキ</t>
    </rPh>
    <rPh sb="11" eb="12">
      <t>ダイ</t>
    </rPh>
    <rPh sb="16" eb="18">
      <t>オウイン</t>
    </rPh>
    <rPh sb="18" eb="20">
      <t>フヨウ</t>
    </rPh>
    <phoneticPr fontId="4"/>
  </si>
  <si>
    <t>（１）令和</t>
    <rPh sb="3" eb="5">
      <t>レイワ</t>
    </rPh>
    <phoneticPr fontId="1"/>
  </si>
  <si>
    <t>改修後（報告対象年度）のエネルギー消費量及びCO2排出量</t>
    <rPh sb="0" eb="3">
      <t>カイシュウゴ</t>
    </rPh>
    <rPh sb="4" eb="6">
      <t>ホウコク</t>
    </rPh>
    <rPh sb="6" eb="8">
      <t>タイショウ</t>
    </rPh>
    <rPh sb="8" eb="10">
      <t>ネンド</t>
    </rPh>
    <rPh sb="17" eb="20">
      <t>ショウヒリョウ</t>
    </rPh>
    <rPh sb="20" eb="21">
      <t>オヨ</t>
    </rPh>
    <rPh sb="25" eb="28">
      <t>ハイシュツリョウ</t>
    </rPh>
    <phoneticPr fontId="1"/>
  </si>
  <si>
    <t>改修後設備のエネルギー消費量及びCO2排出量推計値（完了実績報告時）</t>
    <rPh sb="0" eb="3">
      <t>カイシュウゴ</t>
    </rPh>
    <rPh sb="3" eb="5">
      <t>セツビ</t>
    </rPh>
    <rPh sb="11" eb="14">
      <t>ショウヒリョウ</t>
    </rPh>
    <rPh sb="14" eb="15">
      <t>オヨ</t>
    </rPh>
    <rPh sb="19" eb="22">
      <t>ハイシュツリョウ</t>
    </rPh>
    <rPh sb="22" eb="25">
      <t>スイケイチ</t>
    </rPh>
    <rPh sb="26" eb="33">
      <t>カンリョウジッセキホウコクジ</t>
    </rPh>
    <phoneticPr fontId="1"/>
  </si>
  <si>
    <t>基準年のエネルギー消費量及びCO2排出量</t>
    <rPh sb="0" eb="2">
      <t>キジュン</t>
    </rPh>
    <rPh sb="2" eb="3">
      <t>ネン</t>
    </rPh>
    <rPh sb="9" eb="12">
      <t>ショウヒリョウ</t>
    </rPh>
    <rPh sb="12" eb="13">
      <t>オヨ</t>
    </rPh>
    <rPh sb="17" eb="19">
      <t>ハイシュツ</t>
    </rPh>
    <rPh sb="19" eb="20">
      <t>リョウ</t>
    </rPh>
    <phoneticPr fontId="1"/>
  </si>
  <si>
    <t>1．実施状況</t>
    <rPh sb="2" eb="4">
      <t>ジッシ</t>
    </rPh>
    <rPh sb="4" eb="6">
      <t>ジョウキョウ</t>
    </rPh>
    <phoneticPr fontId="1"/>
  </si>
  <si>
    <t>2．運用改善の成果</t>
    <rPh sb="2" eb="4">
      <t>ウンヨウ</t>
    </rPh>
    <rPh sb="4" eb="6">
      <t>カイゼン</t>
    </rPh>
    <rPh sb="7" eb="9">
      <t>セイカ</t>
    </rPh>
    <phoneticPr fontId="1"/>
  </si>
  <si>
    <t>　　・運用改善報告シート（民間建築物のみ）</t>
    <rPh sb="3" eb="7">
      <t>ウンヨウカイゼン</t>
    </rPh>
    <rPh sb="7" eb="9">
      <t>ホウコク</t>
    </rPh>
    <rPh sb="13" eb="18">
      <t>ミンカンケンチクブツ</t>
    </rPh>
    <phoneticPr fontId="1"/>
  </si>
  <si>
    <t>4．運用改善報告シート</t>
    <rPh sb="2" eb="8">
      <t>ウンヨウカイゼンホウコク</t>
    </rPh>
    <phoneticPr fontId="1"/>
  </si>
  <si>
    <t>【提出書類一覧】　　印刷物の提出は不要です</t>
    <rPh sb="10" eb="13">
      <t>インサツ</t>
    </rPh>
    <rPh sb="17" eb="19">
      <t xml:space="preserve">フヨウ </t>
    </rPh>
    <phoneticPr fontId="1"/>
  </si>
  <si>
    <t>運用改善報告シート</t>
    <rPh sb="0" eb="6">
      <t>ウンヨウカイゼンホウコク</t>
    </rPh>
    <phoneticPr fontId="1"/>
  </si>
  <si>
    <t>←報告対象年度を記入</t>
    <rPh sb="1" eb="3">
      <t>ホウコク</t>
    </rPh>
    <rPh sb="3" eb="5">
      <t>タイショウ</t>
    </rPh>
    <rPh sb="5" eb="7">
      <t>ネンド</t>
    </rPh>
    <rPh sb="8" eb="10">
      <t>キニュウ</t>
    </rPh>
    <phoneticPr fontId="1"/>
  </si>
  <si>
    <t>・該当年度ごとにエネルギー消費量（電力等）を表にまとめてください。表1、2、3ともに補助対象に関わる範囲で、建物全体ではありません</t>
    <rPh sb="33" eb="34">
      <t xml:space="preserve">ヒョウ </t>
    </rPh>
    <rPh sb="42" eb="46">
      <t xml:space="preserve">ホジョタイショウセツビ </t>
    </rPh>
    <rPh sb="47" eb="48">
      <t xml:space="preserve">カカワル </t>
    </rPh>
    <rPh sb="50" eb="52">
      <t xml:space="preserve">ハンイデ </t>
    </rPh>
    <rPh sb="54" eb="56">
      <t xml:space="preserve">タテモノ </t>
    </rPh>
    <rPh sb="56" eb="58">
      <t xml:space="preserve">ゼンタイ </t>
    </rPh>
    <phoneticPr fontId="1"/>
  </si>
  <si>
    <t>※民間建築物等における省CO2改修支援事業は、運用改善報告シートも記入してください。</t>
    <rPh sb="23" eb="27">
      <t>ウンヨウカイゼン</t>
    </rPh>
    <rPh sb="27" eb="29">
      <t>ホウコク</t>
    </rPh>
    <rPh sb="33" eb="35">
      <t>キニュウ</t>
    </rPh>
    <phoneticPr fontId="1"/>
  </si>
  <si>
    <t>本ファイルはZEB事業向けのファイルではありません</t>
    <rPh sb="0" eb="1">
      <t xml:space="preserve">ホンファイル </t>
    </rPh>
    <rPh sb="9" eb="11">
      <t xml:space="preserve">ジギョウニカンスル </t>
    </rPh>
    <rPh sb="11" eb="12">
      <t>ム</t>
    </rPh>
    <phoneticPr fontId="1"/>
  </si>
  <si>
    <t>2020/3
※ZEBを除く全事業を統一化。建物全体での評価を削除</t>
    <rPh sb="11" eb="12">
      <t>ノゾク</t>
    </rPh>
    <rPh sb="13" eb="16">
      <t xml:space="preserve">ゼンジギョウヲ </t>
    </rPh>
    <rPh sb="17" eb="20">
      <t xml:space="preserve">トウイツカ </t>
    </rPh>
    <rPh sb="22" eb="26">
      <t xml:space="preserve">タテモノゼンタイデノ </t>
    </rPh>
    <rPh sb="28" eb="30">
      <t xml:space="preserve">ヒョウカヲ </t>
    </rPh>
    <rPh sb="31" eb="33">
      <t xml:space="preserve">サクジョ </t>
    </rPh>
    <phoneticPr fontId="1"/>
  </si>
  <si>
    <t>本件責任者及び担当者の氏名、連絡先等</t>
  </si>
  <si>
    <t>（１）責任者の所属部署・職名・氏名</t>
    <phoneticPr fontId="1"/>
  </si>
  <si>
    <t>（２）担当者の所属部署・職名・氏名</t>
    <phoneticPr fontId="1"/>
  </si>
  <si>
    <t>注　様式第１６は参考書式であり、事務の簡素化の観点から、任意の様式・提出方法を指定する場合がある。</t>
  </si>
  <si>
    <t>注　交付規程第3条第3項の規定に基づき共同で交付申請した場合は、代表事業者が報告すること</t>
    <phoneticPr fontId="1"/>
  </si>
  <si>
    <t>←交付決定番号を記入する
　 また、計画変更を提出している場合は、以下の文章を挿入する
（平成○年○月○日付け静環資枝発○○○号をもって計画変更承認済み）
　年号の修正や事業名の修正は適宜おこなってください。</t>
    <rPh sb="55" eb="60">
      <t>セイカンシハツ</t>
    </rPh>
    <rPh sb="63" eb="64">
      <t>ゴウ</t>
    </rPh>
    <rPh sb="72" eb="74">
      <t>ショウニン</t>
    </rPh>
    <rPh sb="79" eb="81">
      <t>ネンゴウ</t>
    </rPh>
    <rPh sb="82" eb="84">
      <t>シュウセイ</t>
    </rPh>
    <rPh sb="85" eb="87">
      <t>ジギョウ</t>
    </rPh>
    <rPh sb="87" eb="88">
      <t>メイ</t>
    </rPh>
    <rPh sb="89" eb="91">
      <t>シュウセイ</t>
    </rPh>
    <rPh sb="92" eb="94">
      <t>テキギ</t>
    </rPh>
    <phoneticPr fontId="4"/>
  </si>
  <si>
    <t>　①本Excelファイル　（PDF化不要）</t>
    <rPh sb="2" eb="3">
      <t xml:space="preserve">ホン </t>
    </rPh>
    <rPh sb="14" eb="20">
      <t>pdfカフヨウ</t>
    </rPh>
    <phoneticPr fontId="4"/>
  </si>
  <si>
    <t>建築物等の脱炭素化・レジリエンス強化促進事業</t>
    <phoneticPr fontId="1"/>
  </si>
  <si>
    <t>令和　年度実績値</t>
    <rPh sb="0" eb="2">
      <t xml:space="preserve">レイワ２ </t>
    </rPh>
    <rPh sb="3" eb="5">
      <t>ネンド</t>
    </rPh>
    <rPh sb="5" eb="8">
      <t>ジッセキチ</t>
    </rPh>
    <phoneticPr fontId="1"/>
  </si>
  <si>
    <t>　民間建築物における省CO2改修支援事業の方は、運用改善の状況について報告してください。</t>
    <rPh sb="1" eb="6">
      <t>ミンカンケンチクブツ</t>
    </rPh>
    <rPh sb="10" eb="11">
      <t>ショウ</t>
    </rPh>
    <rPh sb="14" eb="16">
      <t>カイシュウ</t>
    </rPh>
    <rPh sb="16" eb="18">
      <t>シエン</t>
    </rPh>
    <rPh sb="18" eb="20">
      <t>ジギョウ</t>
    </rPh>
    <rPh sb="21" eb="22">
      <t>ホウ</t>
    </rPh>
    <rPh sb="24" eb="26">
      <t>ウンヨウ</t>
    </rPh>
    <rPh sb="26" eb="28">
      <t>カイゼン</t>
    </rPh>
    <rPh sb="29" eb="31">
      <t>ジョウキョウ</t>
    </rPh>
    <rPh sb="35" eb="37">
      <t>ホウコク</t>
    </rPh>
    <phoneticPr fontId="1"/>
  </si>
  <si>
    <t>コージェネ・発電設備等</t>
    <rPh sb="6" eb="8">
      <t>ハツデン</t>
    </rPh>
    <rPh sb="8" eb="10">
      <t>セツビ</t>
    </rPh>
    <rPh sb="10" eb="11">
      <t>トウ</t>
    </rPh>
    <phoneticPr fontId="4"/>
  </si>
  <si>
    <t>コージェネ等計</t>
    <rPh sb="5" eb="6">
      <t>トウ</t>
    </rPh>
    <rPh sb="6" eb="7">
      <t>ケイ</t>
    </rPh>
    <phoneticPr fontId="1"/>
  </si>
  <si>
    <t>該当する方は下記の項目について整理し、報告して下さい。</t>
    <rPh sb="0" eb="2">
      <t>ガイトウ</t>
    </rPh>
    <rPh sb="4" eb="5">
      <t>カタ</t>
    </rPh>
    <rPh sb="6" eb="8">
      <t>カキ</t>
    </rPh>
    <rPh sb="9" eb="11">
      <t>コウモク</t>
    </rPh>
    <rPh sb="15" eb="17">
      <t>セイリ</t>
    </rPh>
    <rPh sb="19" eb="21">
      <t>ホウコク</t>
    </rPh>
    <rPh sb="23" eb="24">
      <t>クダ</t>
    </rPh>
    <phoneticPr fontId="1"/>
  </si>
  <si>
    <t>　・議事録、活動記録、外部事業者への委託状況等のエビデンスも提出すること</t>
    <rPh sb="2" eb="5">
      <t>ギジロク</t>
    </rPh>
    <rPh sb="6" eb="8">
      <t>カツドウ</t>
    </rPh>
    <rPh sb="8" eb="10">
      <t>キロク</t>
    </rPh>
    <rPh sb="11" eb="13">
      <t>ガイブ</t>
    </rPh>
    <rPh sb="13" eb="16">
      <t>ジギョウシャ</t>
    </rPh>
    <rPh sb="18" eb="20">
      <t>イタク</t>
    </rPh>
    <rPh sb="20" eb="22">
      <t>ジョウキョウ</t>
    </rPh>
    <rPh sb="22" eb="23">
      <t>トウ</t>
    </rPh>
    <rPh sb="30" eb="32">
      <t>テイシュツ</t>
    </rPh>
    <phoneticPr fontId="1"/>
  </si>
  <si>
    <t>下の表１～３に入力すれば自動計算します。 自動計算されない場合は適宜下表を修正してください</t>
    <rPh sb="0" eb="1">
      <t>シタ</t>
    </rPh>
    <rPh sb="2" eb="3">
      <t>ヒョウ</t>
    </rPh>
    <rPh sb="7" eb="9">
      <t>ニュウリョク</t>
    </rPh>
    <rPh sb="12" eb="14">
      <t>ジドウ</t>
    </rPh>
    <rPh sb="14" eb="16">
      <t>ケイサン</t>
    </rPh>
    <rPh sb="21" eb="23">
      <t xml:space="preserve">ジドウケイサン </t>
    </rPh>
    <rPh sb="23" eb="25">
      <t xml:space="preserve">ケイサン </t>
    </rPh>
    <rPh sb="29" eb="31">
      <t xml:space="preserve">バアイハ </t>
    </rPh>
    <rPh sb="32" eb="34">
      <t>テキギ</t>
    </rPh>
    <rPh sb="34" eb="36">
      <t>カヒョウ</t>
    </rPh>
    <rPh sb="37" eb="39">
      <t xml:space="preserve">シュウセイ </t>
    </rPh>
    <phoneticPr fontId="1"/>
  </si>
  <si>
    <t>※本ファイルは3回の事業報告で使用します。事業報告書シート、別紙1シート、集計シート等は2回目以降コピーして使用してください</t>
    <rPh sb="0" eb="1">
      <t>※</t>
    </rPh>
    <rPh sb="1" eb="2">
      <t xml:space="preserve">ホンファイｒ </t>
    </rPh>
    <rPh sb="10" eb="14">
      <t xml:space="preserve">ジギョウホウコク </t>
    </rPh>
    <rPh sb="15" eb="17">
      <t xml:space="preserve">シヨウシマス </t>
    </rPh>
    <rPh sb="21" eb="25">
      <t xml:space="preserve">ジギョウホウコク </t>
    </rPh>
    <rPh sb="25" eb="26">
      <t>ショ</t>
    </rPh>
    <rPh sb="30" eb="32">
      <t xml:space="preserve">ベッシ１ </t>
    </rPh>
    <rPh sb="37" eb="39">
      <t xml:space="preserve">シュウケイシート </t>
    </rPh>
    <rPh sb="42" eb="43">
      <t xml:space="preserve">トウ </t>
    </rPh>
    <rPh sb="54" eb="56">
      <t xml:space="preserve">シヨウ </t>
    </rPh>
    <phoneticPr fontId="1"/>
  </si>
  <si>
    <t>③削減量（計画値）（①ｰ②）</t>
    <rPh sb="1" eb="3">
      <t xml:space="preserve">サクゲン </t>
    </rPh>
    <rPh sb="3" eb="4">
      <t xml:space="preserve">リョウ </t>
    </rPh>
    <rPh sb="5" eb="8">
      <t xml:space="preserve">ケイカクチ </t>
    </rPh>
    <phoneticPr fontId="1"/>
  </si>
  <si>
    <t>④削減率（計画値）（③÷①）</t>
    <rPh sb="1" eb="2">
      <t xml:space="preserve">サクゲンリツ </t>
    </rPh>
    <rPh sb="5" eb="8">
      <t xml:space="preserve">ケイカクチ </t>
    </rPh>
    <phoneticPr fontId="1"/>
  </si>
  <si>
    <t>⑦削減率（実績）（⑥÷①）</t>
    <rPh sb="1" eb="4">
      <t>サクゲンリツ</t>
    </rPh>
    <rPh sb="5" eb="7">
      <t xml:space="preserve">ジッセキ </t>
    </rPh>
    <phoneticPr fontId="1"/>
  </si>
  <si>
    <t>⑥削減量（実績）（⑤-①）</t>
    <rPh sb="1" eb="3">
      <t xml:space="preserve">サクゲｎ </t>
    </rPh>
    <rPh sb="3" eb="4">
      <t xml:space="preserve">リョウ </t>
    </rPh>
    <rPh sb="5" eb="7">
      <t xml:space="preserve">ジッセキ </t>
    </rPh>
    <phoneticPr fontId="1"/>
  </si>
  <si>
    <t>※削減量（③と⑥）または削減率（④と⑦）で比較し、当初の計画値を達成できなかった場合は、目標未達成理由説明書にその理由についてご記入ください</t>
    <rPh sb="1" eb="3">
      <t xml:space="preserve">サクゲンモクヒョウチ </t>
    </rPh>
    <rPh sb="3" eb="4">
      <t xml:space="preserve">リョウ </t>
    </rPh>
    <rPh sb="12" eb="15">
      <t>サクゲンリツデ、</t>
    </rPh>
    <rPh sb="21" eb="23">
      <t>ヒカク</t>
    </rPh>
    <rPh sb="25" eb="27">
      <t xml:space="preserve">トウショノ </t>
    </rPh>
    <rPh sb="28" eb="30">
      <t xml:space="preserve">ケイカク </t>
    </rPh>
    <rPh sb="30" eb="31">
      <t xml:space="preserve">チヲ </t>
    </rPh>
    <rPh sb="32" eb="34">
      <t>タッセイデキナカッタバアイハ、</t>
    </rPh>
    <rPh sb="44" eb="46">
      <t xml:space="preserve">モクヒョウ </t>
    </rPh>
    <rPh sb="46" eb="49">
      <t xml:space="preserve">ミタッセイ </t>
    </rPh>
    <rPh sb="49" eb="51">
      <t xml:space="preserve">リユウ </t>
    </rPh>
    <rPh sb="51" eb="54">
      <t xml:space="preserve">セツメイショ </t>
    </rPh>
    <rPh sb="57" eb="59">
      <t xml:space="preserve">リユウニ </t>
    </rPh>
    <phoneticPr fontId="1"/>
  </si>
  <si>
    <t>←建物名を入力してください。</t>
    <rPh sb="1" eb="3">
      <t>タテモノ</t>
    </rPh>
    <rPh sb="3" eb="4">
      <t>メイ</t>
    </rPh>
    <rPh sb="5" eb="7">
      <t>ニュウリョク</t>
    </rPh>
    <phoneticPr fontId="1"/>
  </si>
  <si>
    <t>2022/3
※年度を問わず使用する形に修正。運用改善報告シートを追加</t>
    <rPh sb="8" eb="10">
      <t>ネンド</t>
    </rPh>
    <rPh sb="11" eb="12">
      <t>ト</t>
    </rPh>
    <rPh sb="14" eb="16">
      <t>シヨウ</t>
    </rPh>
    <rPh sb="18" eb="19">
      <t>カタチ</t>
    </rPh>
    <rPh sb="20" eb="22">
      <t>シュウセイ</t>
    </rPh>
    <rPh sb="23" eb="27">
      <t>ウンヨウカイゼン</t>
    </rPh>
    <rPh sb="27" eb="29">
      <t>ホウコク</t>
    </rPh>
    <rPh sb="33" eb="35">
      <t>ツイカ</t>
    </rPh>
    <phoneticPr fontId="1"/>
  </si>
  <si>
    <t>【提出方法】</t>
    <rPh sb="1" eb="3">
      <t>テイシュツ</t>
    </rPh>
    <rPh sb="3" eb="5">
      <t>ホウホウ</t>
    </rPh>
    <phoneticPr fontId="1"/>
  </si>
  <si>
    <t>　上記の内容について、下記ポータルサイトより提出をお願いいたします。</t>
    <rPh sb="1" eb="3">
      <t xml:space="preserve">ジョウキ </t>
    </rPh>
    <rPh sb="4" eb="6">
      <t xml:space="preserve">ナイヨウヲ </t>
    </rPh>
    <rPh sb="11" eb="13">
      <t>カキ</t>
    </rPh>
    <phoneticPr fontId="1"/>
  </si>
  <si>
    <t>https://co2reduction-report.my.salesforce-sites.com/</t>
    <phoneticPr fontId="1"/>
  </si>
  <si>
    <t>事務局：環境省エネルギー対策特別会計補助事業事業報告書事務局
　　　　　　電話番号：0570-020-308
　　　　　　開設時間：土日祝日を除く、平日9：00～17：00</t>
    <phoneticPr fontId="1"/>
  </si>
  <si>
    <t>提出期限　４月末日</t>
    <rPh sb="0" eb="2">
      <t>テイシュツ</t>
    </rPh>
    <rPh sb="2" eb="4">
      <t>キゲン</t>
    </rPh>
    <rPh sb="6" eb="8">
      <t>ガツマツ</t>
    </rPh>
    <rPh sb="8" eb="9">
      <t>ビ</t>
    </rPh>
    <phoneticPr fontId="1"/>
  </si>
  <si>
    <t>　③BEMS等の個別メーターごとの計測データがある場合は、Excelファイル等</t>
    <rPh sb="6" eb="7">
      <t>トウ</t>
    </rPh>
    <rPh sb="8" eb="10">
      <t>コベツ</t>
    </rPh>
    <rPh sb="25" eb="27">
      <t>バアイ</t>
    </rPh>
    <rPh sb="38" eb="39">
      <t xml:space="preserve">トウ </t>
    </rPh>
    <phoneticPr fontId="1"/>
  </si>
  <si>
    <t>二酸化炭素排出抑制対策事業費等補助金
（建築物等のＺＥＢ化・省ＣＯ２化普及加速事業）</t>
    <rPh sb="0" eb="3">
      <t>ニサンカ</t>
    </rPh>
    <phoneticPr fontId="1"/>
  </si>
  <si>
    <t>令和　年度二酸化炭素排出抑制対策事業費等補助金
（建築物等のＺＥＢ化・省ＣＯ２化普及加速事業）</t>
    <rPh sb="0" eb="2">
      <t>レイワ</t>
    </rPh>
    <phoneticPr fontId="4"/>
  </si>
  <si>
    <r>
      <rPr>
        <sz val="11"/>
        <color rgb="FFFF0000"/>
        <rFont val="ＭＳ 明朝"/>
        <family val="3"/>
        <charset val="128"/>
      </rPr>
      <t>　令和　　年　　月　　日付け　　　　第         号</t>
    </r>
    <r>
      <rPr>
        <sz val="11"/>
        <color theme="1"/>
        <rFont val="ＭＳ 明朝"/>
        <family val="3"/>
        <charset val="128"/>
      </rPr>
      <t>で交付</t>
    </r>
    <r>
      <rPr>
        <sz val="10.5"/>
        <rFont val="ＭＳ 明朝"/>
        <family val="1"/>
        <charset val="128"/>
      </rPr>
      <t>決定の通知を受けた二酸化炭素排出抑制対策事業費等補助金（建築物等のＺＥＢ化・省ＣＯ２化普及加速事業）について、二酸化炭素排出抑制対策事業費等補助金（建築物等のＺＥＢ化・省ＣＯ２化普及加速事業）交付規程第１６条第１項の規定に基づき下記のとおり報告します。</t>
    </r>
    <rPh sb="1" eb="3">
      <t>レイワ</t>
    </rPh>
    <phoneticPr fontId="4"/>
  </si>
  <si>
    <t>小計</t>
    <rPh sb="0" eb="1">
      <t>ショウ</t>
    </rPh>
    <rPh sb="1" eb="2">
      <t>ケイ</t>
    </rPh>
    <phoneticPr fontId="1"/>
  </si>
  <si>
    <t>計</t>
    <rPh sb="0" eb="1">
      <t>ケイ</t>
    </rPh>
    <phoneticPr fontId="1"/>
  </si>
  <si>
    <t>電気 CO２排出係数</t>
    <rPh sb="0" eb="2">
      <t>デンキ</t>
    </rPh>
    <rPh sb="6" eb="10">
      <t xml:space="preserve">ハイシュツケイスウ </t>
    </rPh>
    <phoneticPr fontId="1"/>
  </si>
  <si>
    <t>民間建築物等における省CO2 改修支援事業</t>
    <phoneticPr fontId="1"/>
  </si>
  <si>
    <t>テナントビルの省CO2 改修支援事業</t>
    <phoneticPr fontId="1"/>
  </si>
  <si>
    <t>水インフラのＣＯ２削減設備導入支援事業</t>
    <phoneticPr fontId="1"/>
  </si>
  <si>
    <t>国立公園利用施設の脱炭素化推進事業</t>
    <phoneticPr fontId="1"/>
  </si>
  <si>
    <t>CO2排出量[tCO2]</t>
    <phoneticPr fontId="1"/>
  </si>
  <si>
    <t>電気以外のCO2排出量[tCO2]</t>
    <rPh sb="0" eb="2">
      <t>デンキ</t>
    </rPh>
    <rPh sb="2" eb="4">
      <t>イガイ</t>
    </rPh>
    <rPh sb="8" eb="10">
      <t>ハイシュツ</t>
    </rPh>
    <rPh sb="10" eb="11">
      <t>リョウ</t>
    </rPh>
    <phoneticPr fontId="1"/>
  </si>
  <si>
    <t>発電量はマイナスで計算されます</t>
    <rPh sb="0" eb="3">
      <t>ハツデンリョウ</t>
    </rPh>
    <rPh sb="9" eb="11">
      <t>ケイサン</t>
    </rPh>
    <phoneticPr fontId="1"/>
  </si>
  <si>
    <t>Ｒ6年度予算</t>
    <rPh sb="2" eb="4">
      <t>ネンド</t>
    </rPh>
    <rPh sb="4" eb="6">
      <t>ヨサン</t>
    </rPh>
    <phoneticPr fontId="1"/>
  </si>
  <si>
    <t>Ｒ7年度予算</t>
    <rPh sb="2" eb="4">
      <t>ネンド</t>
    </rPh>
    <rPh sb="4" eb="6">
      <t>ヨサン</t>
    </rPh>
    <phoneticPr fontId="1"/>
  </si>
  <si>
    <t>令和6年度中完成の事業：0.000579（民間・テナント・空き家）、0.000434（国立公園・水インフラ）</t>
    <rPh sb="0" eb="2">
      <t>レイワ</t>
    </rPh>
    <rPh sb="3" eb="5">
      <t>ネンド</t>
    </rPh>
    <rPh sb="5" eb="6">
      <t>チュウ</t>
    </rPh>
    <rPh sb="6" eb="8">
      <t>カンセイ</t>
    </rPh>
    <rPh sb="9" eb="11">
      <t>ジギョウ</t>
    </rPh>
    <rPh sb="21" eb="23">
      <t>ミンカン</t>
    </rPh>
    <rPh sb="29" eb="30">
      <t>ア</t>
    </rPh>
    <rPh sb="31" eb="32">
      <t>ヤ</t>
    </rPh>
    <phoneticPr fontId="1"/>
  </si>
  <si>
    <t>太陽光発電設備は、発電量（実績値）を事業実施後【改修後】の電力消費量の欄に入力してください</t>
    <rPh sb="0" eb="5">
      <t>タイヨウコウハツデン</t>
    </rPh>
    <rPh sb="5" eb="7">
      <t>セツビ</t>
    </rPh>
    <rPh sb="9" eb="11">
      <t>ハツデン</t>
    </rPh>
    <rPh sb="11" eb="12">
      <t>リョウ</t>
    </rPh>
    <rPh sb="13" eb="16">
      <t>ジッセキチ</t>
    </rPh>
    <rPh sb="18" eb="20">
      <t>ジギョウ</t>
    </rPh>
    <rPh sb="20" eb="23">
      <t>ジッシゴ</t>
    </rPh>
    <rPh sb="24" eb="27">
      <t>カイシュウゴ</t>
    </rPh>
    <rPh sb="29" eb="31">
      <t>デンリョク</t>
    </rPh>
    <rPh sb="31" eb="34">
      <t>ショウヒリョウ</t>
    </rPh>
    <rPh sb="35" eb="36">
      <t>ラン</t>
    </rPh>
    <rPh sb="37" eb="39">
      <t>ニュウリョク</t>
    </rPh>
    <phoneticPr fontId="1"/>
  </si>
  <si>
    <t>報告年度以外は、このシートへの入力は不要です。</t>
    <rPh sb="0" eb="6">
      <t>ホウコクネンドイガイ</t>
    </rPh>
    <rPh sb="15" eb="17">
      <t>ニュウリョク</t>
    </rPh>
    <rPh sb="18" eb="20">
      <t>フヨウ</t>
    </rPh>
    <phoneticPr fontId="1"/>
  </si>
  <si>
    <t>電力使用量は使用実績値を記入してください。
ガスや油の利用がある場合は、集計シートに使用量（必要に応じて案分値）を記入してください。</t>
    <rPh sb="0" eb="5">
      <t>デンリョクシヨウリョウ</t>
    </rPh>
    <rPh sb="6" eb="11">
      <t>シヨウジッセキチ</t>
    </rPh>
    <rPh sb="12" eb="14">
      <t>キニュウ</t>
    </rPh>
    <rPh sb="25" eb="26">
      <t xml:space="preserve">アブラノ </t>
    </rPh>
    <rPh sb="27" eb="29">
      <t xml:space="preserve">リヨウガ </t>
    </rPh>
    <rPh sb="36" eb="38">
      <t>シュウケイ</t>
    </rPh>
    <rPh sb="42" eb="45">
      <t>シヨウリョウ</t>
    </rPh>
    <rPh sb="46" eb="48">
      <t>ヒツヨウ</t>
    </rPh>
    <rPh sb="49" eb="50">
      <t>オウ</t>
    </rPh>
    <rPh sb="52" eb="55">
      <t>アンブンチ</t>
    </rPh>
    <rPh sb="57" eb="59">
      <t xml:space="preserve">キニュウスル </t>
    </rPh>
    <phoneticPr fontId="1"/>
  </si>
  <si>
    <t>（４）補助事業のID（交付決定通知書に記載のある「M0511-○○○」等の番号）</t>
    <rPh sb="3" eb="5">
      <t>ホジョ</t>
    </rPh>
    <rPh sb="5" eb="7">
      <t>ジギョウ</t>
    </rPh>
    <rPh sb="11" eb="13">
      <t>コウフ</t>
    </rPh>
    <rPh sb="13" eb="15">
      <t>ケッテイ</t>
    </rPh>
    <rPh sb="15" eb="18">
      <t>ツウチショ</t>
    </rPh>
    <rPh sb="19" eb="21">
      <t>キサイ</t>
    </rPh>
    <rPh sb="35" eb="36">
      <t>トウ</t>
    </rPh>
    <rPh sb="37" eb="39">
      <t>バンゴウ</t>
    </rPh>
    <phoneticPr fontId="1"/>
  </si>
  <si>
    <t>2025/4
※電力使用量・燃料消費量等の実績値を入力すればCO2排出量を計算する方法に変更</t>
    <rPh sb="8" eb="10">
      <t>デンリョク</t>
    </rPh>
    <rPh sb="10" eb="12">
      <t>シヨウ</t>
    </rPh>
    <rPh sb="12" eb="13">
      <t>リョウ</t>
    </rPh>
    <rPh sb="14" eb="16">
      <t>ネンリョウ</t>
    </rPh>
    <rPh sb="16" eb="19">
      <t>ショウヒリョウ</t>
    </rPh>
    <rPh sb="19" eb="20">
      <t>トウ</t>
    </rPh>
    <rPh sb="21" eb="24">
      <t>ジッセキチ</t>
    </rPh>
    <rPh sb="25" eb="27">
      <t>ニュウリョク</t>
    </rPh>
    <rPh sb="33" eb="36">
      <t>ハイシュツリョウ</t>
    </rPh>
    <rPh sb="37" eb="38">
      <t>ケイ</t>
    </rPh>
    <rPh sb="38" eb="39">
      <t>サン</t>
    </rPh>
    <rPh sb="41" eb="43">
      <t>ホウホウ</t>
    </rPh>
    <rPh sb="44" eb="46">
      <t>ヘンコウ</t>
    </rPh>
    <phoneticPr fontId="1"/>
  </si>
  <si>
    <t>Ｒ5年度予算</t>
    <rPh sb="2" eb="4">
      <t>ネンド</t>
    </rPh>
    <rPh sb="4" eb="6">
      <t>ヨサン</t>
    </rPh>
    <phoneticPr fontId="1"/>
  </si>
  <si>
    <t>事業を選択してください</t>
    <rPh sb="0" eb="2">
      <t>ジギョウ</t>
    </rPh>
    <rPh sb="3" eb="5">
      <t>センタク</t>
    </rPh>
    <phoneticPr fontId="1"/>
  </si>
  <si>
    <t>　　燃料使用量等を按分等で算出した場合の計算根拠及び計算方法等の説明書</t>
    <rPh sb="2" eb="7">
      <t>ネンリョウシヨウリョウ</t>
    </rPh>
    <rPh sb="7" eb="8">
      <t>トウ</t>
    </rPh>
    <rPh sb="9" eb="12">
      <t>アンブン</t>
    </rPh>
    <rPh sb="17" eb="19">
      <t xml:space="preserve">バアイノ </t>
    </rPh>
    <rPh sb="20" eb="22">
      <t xml:space="preserve">ケイｓナｎ </t>
    </rPh>
    <rPh sb="22" eb="24">
      <t xml:space="preserve">コンキョ </t>
    </rPh>
    <rPh sb="26" eb="30">
      <t xml:space="preserve">ケイサンホウホウ </t>
    </rPh>
    <rPh sb="30" eb="31">
      <t xml:space="preserve">トウノ </t>
    </rPh>
    <rPh sb="32" eb="34">
      <t xml:space="preserve">セツメイ </t>
    </rPh>
    <rPh sb="34" eb="35">
      <t xml:space="preserve">ショ </t>
    </rPh>
    <phoneticPr fontId="1"/>
  </si>
  <si>
    <t>・太陽光発電がある場合、発電量のうち対象建物で消費される電力量を表３に入れてください</t>
    <rPh sb="1" eb="4">
      <t>タイヨウコウ</t>
    </rPh>
    <rPh sb="23" eb="25">
      <t>ショウヒ</t>
    </rPh>
    <rPh sb="32" eb="33">
      <t>ヒョウ</t>
    </rPh>
    <rPh sb="35" eb="36">
      <t>イ</t>
    </rPh>
    <phoneticPr fontId="1"/>
  </si>
  <si>
    <t>※複数の請求書がある場合は、下表に収まる様、別表にて計算し合算値を入れてください</t>
    <rPh sb="1" eb="3">
      <t>フクスウ</t>
    </rPh>
    <rPh sb="4" eb="7">
      <t>セイキュウショ</t>
    </rPh>
    <rPh sb="10" eb="12">
      <t>バアイ</t>
    </rPh>
    <rPh sb="14" eb="16">
      <t>カヒョウ</t>
    </rPh>
    <rPh sb="17" eb="18">
      <t>オサ</t>
    </rPh>
    <rPh sb="20" eb="21">
      <t>ヨウ</t>
    </rPh>
    <rPh sb="22" eb="24">
      <t>ベッピョウ</t>
    </rPh>
    <rPh sb="26" eb="28">
      <t>ケイサン</t>
    </rPh>
    <rPh sb="29" eb="31">
      <t>ガッサン</t>
    </rPh>
    <rPh sb="31" eb="32">
      <t>チ</t>
    </rPh>
    <rPh sb="33" eb="34">
      <t>イ</t>
    </rPh>
    <phoneticPr fontId="1"/>
  </si>
  <si>
    <t>※令和６年度に実施した民間建築物等における省CO2改修支援事業のみ</t>
    <rPh sb="1" eb="3">
      <t>レイワ</t>
    </rPh>
    <rPh sb="4" eb="6">
      <t>ネンド</t>
    </rPh>
    <rPh sb="7" eb="9">
      <t>ジッシ</t>
    </rPh>
    <rPh sb="11" eb="13">
      <t>ミンカン</t>
    </rPh>
    <rPh sb="13" eb="16">
      <t>ケンチクブツ</t>
    </rPh>
    <rPh sb="16" eb="17">
      <t>ナド</t>
    </rPh>
    <rPh sb="21" eb="22">
      <t>ショウ</t>
    </rPh>
    <rPh sb="25" eb="27">
      <t>カイシュウ</t>
    </rPh>
    <rPh sb="27" eb="29">
      <t>シエン</t>
    </rPh>
    <rPh sb="29" eb="31">
      <t>ジギョウ</t>
    </rPh>
    <phoneticPr fontId="1"/>
  </si>
  <si>
    <t>令和６年度に実施した民間建築物における省CO2促進事業より、「運用改善によりさらなる省エネの実現を目的とした体制の構築」が要件となっており、事業完了後、その実施状況及び運用改善の成果の報告が求められています。</t>
    <rPh sb="11" eb="12">
      <t>ヘイネンド</t>
    </rPh>
    <rPh sb="19" eb="27">
      <t>ショウco2ソクシンジギョウ</t>
    </rPh>
    <rPh sb="61" eb="63">
      <t>ヨウケン</t>
    </rPh>
    <rPh sb="70" eb="72">
      <t>ジギョウ</t>
    </rPh>
    <rPh sb="72" eb="75">
      <t>カンリョウゴ</t>
    </rPh>
    <rPh sb="78" eb="80">
      <t>ジッシ</t>
    </rPh>
    <rPh sb="80" eb="82">
      <t>ジョウキョウ</t>
    </rPh>
    <rPh sb="82" eb="83">
      <t>オヨ</t>
    </rPh>
    <rPh sb="84" eb="86">
      <t>ウンヨウ</t>
    </rPh>
    <rPh sb="86" eb="88">
      <t>カイゼン</t>
    </rPh>
    <rPh sb="89" eb="91">
      <t>セイカ</t>
    </rPh>
    <rPh sb="92" eb="94">
      <t>ホウコク</t>
    </rPh>
    <rPh sb="95" eb="96">
      <t>モト</t>
    </rPh>
    <phoneticPr fontId="1"/>
  </si>
  <si>
    <t>建築物等のＺＥＢ化・省ＣＯ２化普及加速事業</t>
    <phoneticPr fontId="1"/>
  </si>
  <si>
    <r>
      <t>（３）</t>
    </r>
    <r>
      <rPr>
        <sz val="9"/>
        <rFont val="ＭＳ 明朝"/>
        <family val="1"/>
        <charset val="128"/>
      </rPr>
      <t>連絡先（電話番号・Ｅメールアドレス）</t>
    </r>
    <phoneticPr fontId="1"/>
  </si>
  <si>
    <t>発電設備等(太陽光・小水力・コージェネ）</t>
    <rPh sb="6" eb="9">
      <t>タイヨウコウ</t>
    </rPh>
    <rPh sb="10" eb="13">
      <t>ショウスイリョク</t>
    </rPh>
    <phoneticPr fontId="4"/>
  </si>
  <si>
    <t>照明・換気</t>
    <rPh sb="0" eb="2">
      <t>ショウメイ</t>
    </rPh>
    <rPh sb="3" eb="5">
      <t>カンキ</t>
    </rPh>
    <phoneticPr fontId="4"/>
  </si>
  <si>
    <t>省エネ設備</t>
    <rPh sb="0" eb="1">
      <t>ショウ</t>
    </rPh>
    <rPh sb="3" eb="5">
      <t>セツビ</t>
    </rPh>
    <phoneticPr fontId="1"/>
  </si>
  <si>
    <t>省エネ設備計</t>
    <rPh sb="0" eb="1">
      <t>ショウ</t>
    </rPh>
    <rPh sb="3" eb="5">
      <t>セツビ</t>
    </rPh>
    <rPh sb="5" eb="6">
      <t>ケイ</t>
    </rPh>
    <phoneticPr fontId="1"/>
  </si>
  <si>
    <t>都市ガス発熱量</t>
    <rPh sb="0" eb="2">
      <t>トシ</t>
    </rPh>
    <rPh sb="4" eb="7">
      <t>ハツネツリョウ</t>
    </rPh>
    <phoneticPr fontId="1"/>
  </si>
  <si>
    <t>R６年度事業
（R５補正）
（R６当初）</t>
    <rPh sb="0" eb="6">
      <t>r6ネンドジギョウ</t>
    </rPh>
    <rPh sb="8" eb="12">
      <t>r5ホセイ</t>
    </rPh>
    <rPh sb="15" eb="19">
      <t>r6トウショ</t>
    </rPh>
    <phoneticPr fontId="1"/>
  </si>
  <si>
    <t>令和５年度(補正)　民間建築物等における省CO2 改修支援事業,テナントビルの省CO2 改修支援事業,空き家等における省CO2改修支援事業
令和６年度　国立公園利用施設の脱炭素化推進事業,水インフラにおける脱炭素化推進事業</t>
    <rPh sb="3" eb="5">
      <t>ネンド</t>
    </rPh>
    <phoneticPr fontId="1"/>
  </si>
  <si>
    <t>202504-2版</t>
    <rPh sb="8" eb="9">
      <t>バン</t>
    </rPh>
    <phoneticPr fontId="1"/>
  </si>
  <si>
    <t>2025/4（250404-2版）
※設備の入力欄の項目と順番を見直しました</t>
    <rPh sb="15" eb="16">
      <t>ハン</t>
    </rPh>
    <rPh sb="19" eb="21">
      <t>セツビ</t>
    </rPh>
    <rPh sb="22" eb="25">
      <t>ニュウリョクラン</t>
    </rPh>
    <rPh sb="26" eb="28">
      <t>コウモク</t>
    </rPh>
    <rPh sb="29" eb="31">
      <t>ジュンバン</t>
    </rPh>
    <rPh sb="32" eb="34">
      <t>ミナオ</t>
    </rPh>
    <phoneticPr fontId="1"/>
  </si>
  <si>
    <t>空き家等における省CO2改修支援事業</t>
    <phoneticPr fontId="1"/>
  </si>
  <si>
    <t>令和６年度中完成の事業：0.000579（民間・テナント・空き家）、0.000434（国立公園・水インフラ）</t>
    <rPh sb="0" eb="2">
      <t>レイワ</t>
    </rPh>
    <rPh sb="3" eb="5">
      <t>ネンド</t>
    </rPh>
    <rPh sb="5" eb="6">
      <t>チュウ</t>
    </rPh>
    <rPh sb="6" eb="8">
      <t>カンセイ</t>
    </rPh>
    <rPh sb="9" eb="11">
      <t>ジギョウ</t>
    </rPh>
    <rPh sb="21" eb="23">
      <t>ミンカン</t>
    </rPh>
    <rPh sb="29" eb="30">
      <t>ア</t>
    </rPh>
    <rPh sb="31" eb="32">
      <t>ヤ</t>
    </rPh>
    <phoneticPr fontId="1"/>
  </si>
  <si>
    <t>←予算年度を半角で入力してください。令和５年度又は令和６年度になります。</t>
    <rPh sb="1" eb="3">
      <t>ヨサン</t>
    </rPh>
    <rPh sb="3" eb="5">
      <t>ネンド</t>
    </rPh>
    <rPh sb="6" eb="8">
      <t>ハンカク</t>
    </rPh>
    <rPh sb="9" eb="11">
      <t>ニュウリョク</t>
    </rPh>
    <rPh sb="18" eb="20">
      <t>レイワ</t>
    </rPh>
    <rPh sb="21" eb="23">
      <t>ネンド</t>
    </rPh>
    <rPh sb="23" eb="24">
      <t>マタ</t>
    </rPh>
    <rPh sb="25" eb="27">
      <t>レイワ</t>
    </rPh>
    <rPh sb="28" eb="30">
      <t>ネンド</t>
    </rPh>
    <phoneticPr fontId="4"/>
  </si>
  <si>
    <t>R５補正</t>
  </si>
  <si>
    <t>R５補正</t>
    <phoneticPr fontId="1"/>
  </si>
  <si>
    <t>R６</t>
  </si>
  <si>
    <t>予算年度</t>
    <rPh sb="0" eb="4">
      <t>ヨサンネンド</t>
    </rPh>
    <phoneticPr fontId="1"/>
  </si>
  <si>
    <t>補助事業名</t>
    <rPh sb="0" eb="2">
      <t>ホジョ</t>
    </rPh>
    <rPh sb="2" eb="5">
      <t>ジギョウメイ</t>
    </rPh>
    <phoneticPr fontId="1"/>
  </si>
  <si>
    <t>この色のセルはプルダウンで選択してください。</t>
    <rPh sb="2" eb="3">
      <t>イロ</t>
    </rPh>
    <rPh sb="13" eb="15">
      <t>センタク</t>
    </rPh>
    <phoneticPr fontId="1"/>
  </si>
  <si>
    <t xml:space="preserve">下の表１～３に入力すれば自動計算します。 </t>
    <rPh sb="0" eb="1">
      <t>シタ</t>
    </rPh>
    <rPh sb="2" eb="3">
      <t>ヒョウ</t>
    </rPh>
    <rPh sb="7" eb="9">
      <t>ニュウリョク</t>
    </rPh>
    <rPh sb="12" eb="14">
      <t>ジドウ</t>
    </rPh>
    <rPh sb="14" eb="16">
      <t>ケイサン</t>
    </rPh>
    <phoneticPr fontId="1"/>
  </si>
  <si>
    <t>　完了実績報告書に記載した省エネ計算の基準となるエネルギー使用量、およびエネルギー消費量実績を
集計シートに入力することで作成されます。このシートへの入力は不要です。</t>
    <rPh sb="1" eb="8">
      <t xml:space="preserve">カンリョウジッセキホウコクショ </t>
    </rPh>
    <rPh sb="9" eb="11">
      <t xml:space="preserve">キサイシタ </t>
    </rPh>
    <rPh sb="13" eb="14">
      <t xml:space="preserve">ショウエネケイサン </t>
    </rPh>
    <rPh sb="19" eb="21">
      <t xml:space="preserve">キジュントナル </t>
    </rPh>
    <rPh sb="41" eb="44">
      <t>ショウヒリョウ</t>
    </rPh>
    <rPh sb="44" eb="46">
      <t>ジッセキ</t>
    </rPh>
    <rPh sb="48" eb="50">
      <t>シュウケイ</t>
    </rPh>
    <rPh sb="54" eb="56">
      <t>ニュウリョク</t>
    </rPh>
    <rPh sb="61" eb="63">
      <t>サクセイ</t>
    </rPh>
    <rPh sb="75" eb="77">
      <t>ニュウリョク</t>
    </rPh>
    <rPh sb="78" eb="80">
      <t>フヨウ</t>
    </rPh>
    <phoneticPr fontId="1"/>
  </si>
  <si>
    <t>←このシートは、入力の必要がありません</t>
    <rPh sb="8" eb="10">
      <t>ニュウリョク</t>
    </rPh>
    <rPh sb="11" eb="13">
      <t>ヒツヨウ</t>
    </rPh>
    <phoneticPr fontId="1"/>
  </si>
  <si>
    <t>※予算年度は令和５年度(補正)になります</t>
    <rPh sb="1" eb="5">
      <t>ヨサンネンド</t>
    </rPh>
    <rPh sb="6" eb="8">
      <t>レイワ</t>
    </rPh>
    <rPh sb="9" eb="11">
      <t>ネンド</t>
    </rPh>
    <rPh sb="12" eb="14">
      <t>ホセイ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</si>
</sst>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Red]\-#,##0.0"/>
    <numFmt numFmtId="178" formatCode="#,##0.0_ ;[Red]\-#,##0.0\ "/>
    <numFmt numFmtId="179" formatCode="0_ "/>
    <numFmt numFmtId="180" formatCode="0;;;@"/>
    <numFmt numFmtId="181" formatCode="0.0"/>
    <numFmt numFmtId="182" formatCode="0.0000"/>
    <numFmt numFmtId="183" formatCode="0.000"/>
    <numFmt numFmtId="184" formatCode="#,##0.0"/>
    <numFmt numFmtId="185" formatCode="#,##0.0_);[Red]\(#,##0.0\)"/>
    <numFmt numFmtId="186" formatCode="&quot;令和 &quot;#&quot; 年度実績&quot;"/>
  </numFmts>
  <fonts count="73">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ＭＳ ゴシック"/>
      <family val="3"/>
      <charset val="128"/>
    </font>
    <font>
      <sz val="6"/>
      <name val="ＭＳ Ｐゴシック"/>
      <family val="3"/>
      <charset val="128"/>
    </font>
    <font>
      <sz val="11"/>
      <name val="ＭＳ Ｐゴシック"/>
      <family val="3"/>
      <charset val="128"/>
    </font>
    <font>
      <sz val="10.5"/>
      <color indexed="10"/>
      <name val="ＭＳ 明朝"/>
      <family val="1"/>
      <charset val="128"/>
    </font>
    <font>
      <sz val="10.5"/>
      <name val="ＭＳ 明朝"/>
      <family val="1"/>
      <charset val="128"/>
    </font>
    <font>
      <sz val="10.5"/>
      <color theme="1"/>
      <name val="ＭＳ 明朝"/>
      <family val="1"/>
      <charset val="128"/>
    </font>
    <font>
      <sz val="11"/>
      <color rgb="FFFF0000"/>
      <name val="ＭＳ 明朝"/>
      <family val="3"/>
      <charset val="128"/>
    </font>
    <font>
      <sz val="11"/>
      <color theme="1"/>
      <name val="ＭＳ 明朝"/>
      <family val="3"/>
      <charset val="128"/>
    </font>
    <font>
      <sz val="12"/>
      <color theme="1"/>
      <name val="ＭＳ Ｐゴシック"/>
      <family val="3"/>
      <charset val="128"/>
    </font>
    <font>
      <sz val="9"/>
      <color theme="1"/>
      <name val="ＭＳ Ｐゴシック"/>
      <family val="3"/>
      <charset val="128"/>
    </font>
    <font>
      <sz val="10.5"/>
      <name val="ＭＳ 明朝"/>
      <family val="3"/>
      <charset val="128"/>
    </font>
    <font>
      <sz val="9"/>
      <color theme="1"/>
      <name val="Meiryo UI"/>
      <family val="3"/>
      <charset val="128"/>
    </font>
    <font>
      <sz val="11"/>
      <color theme="1"/>
      <name val="Meiryo UI"/>
      <family val="3"/>
      <charset val="128"/>
    </font>
    <font>
      <sz val="10"/>
      <color rgb="FFFF0000"/>
      <name val="Meiryo UI"/>
      <family val="3"/>
      <charset val="128"/>
    </font>
    <font>
      <sz val="10"/>
      <color rgb="FFFF0000"/>
      <name val="ＭＳ Ｐゴシック"/>
      <family val="3"/>
      <charset val="128"/>
    </font>
    <font>
      <sz val="12"/>
      <color theme="1"/>
      <name val="Meiryo UI"/>
      <family val="3"/>
      <charset val="128"/>
    </font>
    <font>
      <sz val="12"/>
      <color rgb="FFFF0000"/>
      <name val="Meiryo UI"/>
      <family val="3"/>
      <charset val="128"/>
    </font>
    <font>
      <sz val="10"/>
      <color theme="1"/>
      <name val="Meiryo UI"/>
      <family val="3"/>
      <charset val="128"/>
    </font>
    <font>
      <sz val="11"/>
      <color rgb="FFFF0000"/>
      <name val="Meiryo UI"/>
      <family val="3"/>
      <charset val="128"/>
    </font>
    <font>
      <sz val="10"/>
      <color rgb="FFFFFF00"/>
      <name val="ＭＳ Ｐゴシック"/>
      <family val="3"/>
      <charset val="128"/>
    </font>
    <font>
      <u/>
      <sz val="10"/>
      <color rgb="FFFFFF00"/>
      <name val="ＭＳ Ｐゴシック"/>
      <family val="3"/>
      <charset val="128"/>
    </font>
    <font>
      <sz val="12"/>
      <color theme="1"/>
      <name val="ＭＳ Ｐ明朝"/>
      <family val="1"/>
      <charset val="128"/>
    </font>
    <font>
      <sz val="11"/>
      <color theme="1"/>
      <name val="ＭＳ Ｐ明朝"/>
      <family val="1"/>
      <charset val="128"/>
    </font>
    <font>
      <sz val="9"/>
      <color theme="1"/>
      <name val="ＭＳ Ｐ明朝"/>
      <family val="1"/>
      <charset val="128"/>
    </font>
    <font>
      <b/>
      <sz val="12"/>
      <color rgb="FF000000"/>
      <name val="ＭＳ Ｐ明朝"/>
      <family val="1"/>
      <charset val="128"/>
    </font>
    <font>
      <sz val="10"/>
      <color theme="1"/>
      <name val="ＭＳ Ｐ明朝"/>
      <family val="1"/>
      <charset val="128"/>
    </font>
    <font>
      <sz val="9"/>
      <color rgb="FFFF0000"/>
      <name val="ＭＳ Ｐ明朝"/>
      <family val="1"/>
      <charset val="128"/>
    </font>
    <font>
      <sz val="12"/>
      <color rgb="FF000000"/>
      <name val="ＭＳ Ｐ明朝"/>
      <family val="1"/>
      <charset val="128"/>
    </font>
    <font>
      <sz val="22"/>
      <color theme="1"/>
      <name val="Meiryo UI"/>
      <family val="3"/>
      <charset val="128"/>
    </font>
    <font>
      <b/>
      <sz val="11"/>
      <color theme="1"/>
      <name val="Meiryo UI"/>
      <family val="3"/>
      <charset val="128"/>
    </font>
    <font>
      <b/>
      <sz val="9"/>
      <color rgb="FF000000"/>
      <name val="ＭＳ Ｐゴシック"/>
      <family val="2"/>
      <charset val="128"/>
    </font>
    <font>
      <sz val="11"/>
      <name val="Meiryo UI"/>
      <family val="3"/>
      <charset val="128"/>
    </font>
    <font>
      <sz val="10"/>
      <color rgb="FF000000"/>
      <name val="ＭＳ Ｐ明朝"/>
      <family val="1"/>
      <charset val="128"/>
    </font>
    <font>
      <sz val="12"/>
      <color rgb="FFFF0000"/>
      <name val="ＭＳ Ｐゴシック"/>
      <family val="2"/>
      <charset val="128"/>
    </font>
    <font>
      <sz val="12"/>
      <color rgb="FFFF0000"/>
      <name val="ＭＳ Ｐゴシック"/>
      <family val="3"/>
      <charset val="128"/>
    </font>
    <font>
      <sz val="11"/>
      <color theme="1"/>
      <name val="游ゴシック"/>
      <family val="2"/>
      <charset val="128"/>
      <scheme val="minor"/>
    </font>
    <font>
      <sz val="14"/>
      <color theme="1"/>
      <name val="Meiryo UI"/>
      <family val="2"/>
      <charset val="128"/>
    </font>
    <font>
      <sz val="8"/>
      <color theme="1"/>
      <name val="Meiryo UI"/>
      <family val="3"/>
      <charset val="128"/>
    </font>
    <font>
      <sz val="16"/>
      <color theme="1"/>
      <name val="Meiryo UI"/>
      <family val="3"/>
      <charset val="128"/>
    </font>
    <font>
      <sz val="14"/>
      <color rgb="FF7030A0"/>
      <name val="Meiryo UI"/>
      <family val="3"/>
      <charset val="128"/>
    </font>
    <font>
      <sz val="9"/>
      <color rgb="FFFF0000"/>
      <name val="Meiryo UI"/>
      <family val="3"/>
      <charset val="128"/>
    </font>
    <font>
      <sz val="9"/>
      <color indexed="8"/>
      <name val="Meiryo UI"/>
      <family val="3"/>
      <charset val="128"/>
    </font>
    <font>
      <sz val="8"/>
      <color indexed="8"/>
      <name val="Meiryo UI"/>
      <family val="3"/>
      <charset val="128"/>
    </font>
    <font>
      <sz val="9"/>
      <name val="Meiryo UI"/>
      <family val="3"/>
      <charset val="128"/>
    </font>
    <font>
      <sz val="11"/>
      <color rgb="FFFF0000"/>
      <name val="Meiryo UI"/>
      <family val="2"/>
      <charset val="128"/>
    </font>
    <font>
      <sz val="12"/>
      <color theme="1"/>
      <name val="Meiryo UI"/>
      <family val="2"/>
      <charset val="128"/>
    </font>
    <font>
      <b/>
      <sz val="9"/>
      <color rgb="FF000000"/>
      <name val="游ゴシック"/>
      <family val="3"/>
      <charset val="128"/>
    </font>
    <font>
      <sz val="9"/>
      <color theme="1"/>
      <name val="Meiryo UI"/>
      <family val="2"/>
      <charset val="128"/>
    </font>
    <font>
      <sz val="10"/>
      <color theme="1"/>
      <name val="ＭＳ ゴシック"/>
      <family val="3"/>
      <charset val="128"/>
    </font>
    <font>
      <b/>
      <sz val="9"/>
      <color rgb="FF000000"/>
      <name val="MS P ゴシック"/>
      <charset val="128"/>
    </font>
    <font>
      <b/>
      <sz val="10"/>
      <color rgb="FFFF0000"/>
      <name val="Meiryo UI"/>
      <family val="3"/>
      <charset val="128"/>
    </font>
    <font>
      <sz val="11"/>
      <color theme="8" tint="-0.499984740745262"/>
      <name val="Meiryo UI"/>
      <family val="3"/>
      <charset val="128"/>
    </font>
    <font>
      <sz val="11"/>
      <color theme="1"/>
      <name val="メイリオ"/>
      <family val="3"/>
      <charset val="128"/>
    </font>
    <font>
      <sz val="14"/>
      <color theme="1"/>
      <name val="メイリオ"/>
      <family val="3"/>
      <charset val="128"/>
    </font>
    <font>
      <sz val="10"/>
      <color theme="1"/>
      <name val="メイリオ"/>
      <family val="3"/>
      <charset val="128"/>
    </font>
    <font>
      <sz val="12"/>
      <name val="Meiryo UI"/>
      <family val="3"/>
      <charset val="128"/>
    </font>
    <font>
      <sz val="11"/>
      <color rgb="FFFF0000"/>
      <name val="メイリオ"/>
      <family val="3"/>
      <charset val="128"/>
    </font>
    <font>
      <b/>
      <sz val="14"/>
      <color theme="8" tint="-0.499984740745262"/>
      <name val="Meiryo UI"/>
      <family val="3"/>
      <charset val="128"/>
    </font>
    <font>
      <sz val="10"/>
      <name val="ＭＳ 明朝"/>
      <family val="1"/>
      <charset val="128"/>
    </font>
    <font>
      <sz val="16"/>
      <color theme="1"/>
      <name val="メイリオ"/>
      <family val="3"/>
      <charset val="128"/>
    </font>
    <font>
      <u/>
      <sz val="11"/>
      <color theme="10"/>
      <name val="游ゴシック"/>
      <family val="2"/>
      <charset val="128"/>
      <scheme val="minor"/>
    </font>
    <font>
      <b/>
      <u/>
      <sz val="11"/>
      <color rgb="FFFF0000"/>
      <name val="Meiryo UI"/>
      <family val="3"/>
      <charset val="128"/>
    </font>
    <font>
      <sz val="11"/>
      <color theme="1"/>
      <name val="ＭＳ ゴシック"/>
      <family val="3"/>
      <charset val="128"/>
    </font>
    <font>
      <sz val="10"/>
      <color rgb="FF0000CC"/>
      <name val="ＭＳ Ｐゴシック"/>
      <family val="3"/>
      <charset val="128"/>
    </font>
    <font>
      <sz val="12"/>
      <color rgb="FF0000CC"/>
      <name val="ＭＳ Ｐ明朝"/>
      <family val="1"/>
      <charset val="128"/>
    </font>
    <font>
      <sz val="9"/>
      <name val="ＭＳ 明朝"/>
      <family val="1"/>
      <charset val="128"/>
    </font>
    <font>
      <sz val="9"/>
      <color indexed="81"/>
      <name val="MS P ゴシック"/>
      <family val="3"/>
      <charset val="128"/>
    </font>
    <font>
      <b/>
      <sz val="9"/>
      <color indexed="81"/>
      <name val="MS P ゴシック"/>
      <family val="3"/>
      <charset val="128"/>
    </font>
    <font>
      <sz val="10.5"/>
      <color rgb="FFFFFF00"/>
      <name val="ＭＳ 明朝"/>
      <family val="1"/>
      <charset val="128"/>
    </font>
    <font>
      <b/>
      <sz val="11"/>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00"/>
        <bgColor indexed="64"/>
      </patternFill>
    </fill>
  </fills>
  <borders count="7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top style="thin">
        <color auto="1"/>
      </top>
      <bottom/>
      <diagonal/>
    </border>
    <border>
      <left style="medium">
        <color indexed="64"/>
      </left>
      <right style="thin">
        <color auto="1"/>
      </right>
      <top style="medium">
        <color indexed="64"/>
      </top>
      <bottom/>
      <diagonal/>
    </border>
    <border>
      <left/>
      <right style="thin">
        <color auto="1"/>
      </right>
      <top style="thin">
        <color auto="1"/>
      </top>
      <bottom/>
      <diagonal/>
    </border>
    <border>
      <left style="thin">
        <color auto="1"/>
      </left>
      <right/>
      <top style="medium">
        <color indexed="64"/>
      </top>
      <bottom style="medium">
        <color indexed="64"/>
      </bottom>
      <diagonal/>
    </border>
    <border>
      <left/>
      <right/>
      <top style="thin">
        <color auto="1"/>
      </top>
      <bottom style="thin">
        <color auto="1"/>
      </bottom>
      <diagonal/>
    </border>
    <border>
      <left/>
      <right style="thin">
        <color auto="1"/>
      </right>
      <top/>
      <bottom/>
      <diagonal/>
    </border>
    <border>
      <left style="medium">
        <color auto="1"/>
      </left>
      <right style="thin">
        <color auto="1"/>
      </right>
      <top/>
      <bottom style="medium">
        <color indexed="64"/>
      </bottom>
      <diagonal/>
    </border>
    <border>
      <left style="thin">
        <color auto="1"/>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medium">
        <color indexed="64"/>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thin">
        <color auto="1"/>
      </top>
      <bottom style="thin">
        <color auto="1"/>
      </bottom>
      <diagonal/>
    </border>
    <border>
      <left style="thin">
        <color auto="1"/>
      </left>
      <right style="thin">
        <color auto="1"/>
      </right>
      <top/>
      <bottom/>
      <diagonal/>
    </border>
    <border>
      <left style="thin">
        <color auto="1"/>
      </left>
      <right style="medium">
        <color indexed="64"/>
      </right>
      <top style="medium">
        <color indexed="64"/>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8">
    <xf numFmtId="0" fontId="0" fillId="0" borderId="0">
      <alignment vertical="center"/>
    </xf>
    <xf numFmtId="0" fontId="2" fillId="0" borderId="0"/>
    <xf numFmtId="0" fontId="5" fillId="0" borderId="0"/>
    <xf numFmtId="38" fontId="2" fillId="0" borderId="0" applyFont="0" applyFill="0" applyBorder="0" applyAlignment="0" applyProtection="0"/>
    <xf numFmtId="9" fontId="2" fillId="0" borderId="0" applyFont="0" applyFill="0" applyBorder="0" applyAlignment="0" applyProtection="0"/>
    <xf numFmtId="38" fontId="38" fillId="0" borderId="0" applyFont="0" applyFill="0" applyBorder="0" applyAlignment="0" applyProtection="0">
      <alignment vertical="center"/>
    </xf>
    <xf numFmtId="9" fontId="38" fillId="0" borderId="0" applyFont="0" applyFill="0" applyBorder="0" applyAlignment="0" applyProtection="0">
      <alignment vertical="center"/>
    </xf>
    <xf numFmtId="0" fontId="63" fillId="0" borderId="0" applyNumberFormat="0" applyFill="0" applyBorder="0" applyAlignment="0" applyProtection="0">
      <alignment vertical="center"/>
    </xf>
  </cellStyleXfs>
  <cellXfs count="473">
    <xf numFmtId="0" fontId="0" fillId="0" borderId="0" xfId="0">
      <alignment vertical="center"/>
    </xf>
    <xf numFmtId="0" fontId="6" fillId="2" borderId="0" xfId="2" applyFont="1" applyFill="1" applyAlignment="1" applyProtection="1">
      <alignment vertical="center"/>
      <protection locked="0"/>
    </xf>
    <xf numFmtId="0" fontId="6" fillId="3" borderId="0" xfId="2" applyFont="1" applyFill="1" applyAlignment="1" applyProtection="1">
      <alignment vertical="center"/>
      <protection locked="0"/>
    </xf>
    <xf numFmtId="0" fontId="7" fillId="2" borderId="0" xfId="2" applyFont="1" applyFill="1" applyAlignment="1">
      <alignment vertical="center"/>
    </xf>
    <xf numFmtId="0" fontId="7" fillId="2" borderId="0" xfId="2" applyFont="1" applyFill="1" applyAlignment="1" applyProtection="1">
      <alignment vertical="center"/>
      <protection locked="0"/>
    </xf>
    <xf numFmtId="0" fontId="7" fillId="3" borderId="0" xfId="2" applyFont="1" applyFill="1" applyAlignment="1" applyProtection="1">
      <alignment vertical="center"/>
      <protection locked="0"/>
    </xf>
    <xf numFmtId="0" fontId="7" fillId="2" borderId="0" xfId="2" applyFont="1" applyFill="1" applyAlignment="1">
      <alignment horizontal="right" vertical="center"/>
    </xf>
    <xf numFmtId="0" fontId="12" fillId="0" borderId="0" xfId="1" applyFont="1" applyAlignment="1">
      <alignment vertical="center"/>
    </xf>
    <xf numFmtId="0" fontId="17" fillId="0" borderId="0" xfId="1" applyFont="1" applyAlignment="1">
      <alignment vertical="center"/>
    </xf>
    <xf numFmtId="0" fontId="18" fillId="0" borderId="0" xfId="1" applyFont="1" applyAlignment="1">
      <alignment vertical="center"/>
    </xf>
    <xf numFmtId="0" fontId="15" fillId="0" borderId="0" xfId="1" applyFont="1" applyAlignment="1">
      <alignment vertical="center"/>
    </xf>
    <xf numFmtId="0" fontId="20" fillId="0" borderId="0" xfId="1" applyFont="1" applyAlignment="1">
      <alignment vertical="center"/>
    </xf>
    <xf numFmtId="0" fontId="11" fillId="0" borderId="0" xfId="1" applyFont="1" applyAlignment="1">
      <alignment vertical="center"/>
    </xf>
    <xf numFmtId="0" fontId="3" fillId="0" borderId="1" xfId="1" applyFont="1" applyBorder="1" applyAlignment="1">
      <alignment vertical="center"/>
    </xf>
    <xf numFmtId="0" fontId="18" fillId="0" borderId="2" xfId="1" applyFont="1" applyBorder="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5" borderId="4" xfId="1" applyFont="1" applyFill="1" applyBorder="1" applyAlignment="1">
      <alignment vertical="center"/>
    </xf>
    <xf numFmtId="0" fontId="20" fillId="0" borderId="0" xfId="0" applyFont="1">
      <alignment vertical="center"/>
    </xf>
    <xf numFmtId="0" fontId="15" fillId="0" borderId="0" xfId="1" applyFont="1" applyAlignment="1">
      <alignment vertical="center" wrapText="1"/>
    </xf>
    <xf numFmtId="0" fontId="15" fillId="0" borderId="5" xfId="1" applyFont="1" applyBorder="1" applyAlignment="1">
      <alignment vertical="center"/>
    </xf>
    <xf numFmtId="0" fontId="15" fillId="0" borderId="5" xfId="1" applyFont="1" applyBorder="1" applyAlignment="1">
      <alignment vertical="center" wrapText="1"/>
    </xf>
    <xf numFmtId="0" fontId="22" fillId="3" borderId="0" xfId="2" applyFont="1" applyFill="1" applyAlignment="1" applyProtection="1">
      <alignment vertical="center"/>
      <protection locked="0"/>
    </xf>
    <xf numFmtId="0" fontId="23" fillId="3" borderId="0" xfId="2" applyFont="1" applyFill="1" applyAlignment="1" applyProtection="1">
      <alignment vertical="center"/>
      <protection locked="0"/>
    </xf>
    <xf numFmtId="49" fontId="15" fillId="0" borderId="3" xfId="1" applyNumberFormat="1" applyFont="1" applyBorder="1" applyAlignment="1">
      <alignment vertical="center"/>
    </xf>
    <xf numFmtId="49" fontId="14" fillId="0" borderId="2" xfId="1" applyNumberFormat="1" applyFont="1" applyBorder="1" applyAlignment="1">
      <alignment horizontal="right" vertical="center"/>
    </xf>
    <xf numFmtId="0" fontId="24" fillId="0" borderId="0" xfId="1" applyFont="1" applyAlignment="1">
      <alignment vertical="center"/>
    </xf>
    <xf numFmtId="0" fontId="25"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29" fillId="0" borderId="0" xfId="1" applyFont="1" applyAlignment="1">
      <alignment vertical="center"/>
    </xf>
    <xf numFmtId="0" fontId="30" fillId="0" borderId="0" xfId="1" applyFont="1" applyAlignment="1">
      <alignment vertical="center"/>
    </xf>
    <xf numFmtId="0" fontId="30" fillId="0" borderId="0" xfId="1" applyFont="1" applyAlignment="1">
      <alignment horizontal="right" vertical="center"/>
    </xf>
    <xf numFmtId="0" fontId="28" fillId="0" borderId="13" xfId="1" applyFont="1" applyBorder="1" applyAlignment="1">
      <alignment horizontal="center" vertical="center" wrapText="1"/>
    </xf>
    <xf numFmtId="0" fontId="28" fillId="0" borderId="22" xfId="1" applyFont="1" applyBorder="1" applyAlignment="1">
      <alignment horizontal="center" vertical="center" wrapText="1"/>
    </xf>
    <xf numFmtId="0" fontId="28" fillId="0" borderId="14" xfId="1" applyFont="1" applyBorder="1" applyAlignment="1">
      <alignment horizontal="center" vertical="center" wrapText="1"/>
    </xf>
    <xf numFmtId="0" fontId="28" fillId="0" borderId="20" xfId="1" applyFont="1" applyBorder="1" applyAlignment="1">
      <alignment horizontal="center" vertical="center" wrapText="1"/>
    </xf>
    <xf numFmtId="0" fontId="28" fillId="0" borderId="12" xfId="1" applyFont="1" applyBorder="1" applyAlignment="1">
      <alignment horizontal="center" vertical="center" wrapText="1"/>
    </xf>
    <xf numFmtId="0" fontId="28" fillId="0" borderId="30" xfId="1" applyFont="1" applyBorder="1" applyAlignment="1">
      <alignment horizontal="center" vertical="center" wrapText="1"/>
    </xf>
    <xf numFmtId="0" fontId="28" fillId="0" borderId="24" xfId="1" applyFont="1" applyBorder="1" applyAlignment="1">
      <alignment horizontal="center" vertical="center" wrapText="1"/>
    </xf>
    <xf numFmtId="0" fontId="19" fillId="0" borderId="0" xfId="1" applyFont="1" applyAlignment="1">
      <alignment horizontal="left" vertical="center" wrapText="1"/>
    </xf>
    <xf numFmtId="0" fontId="19" fillId="0" borderId="5" xfId="1" applyFont="1" applyBorder="1" applyAlignment="1">
      <alignment horizontal="left" vertical="center" wrapText="1"/>
    </xf>
    <xf numFmtId="0" fontId="21" fillId="0" borderId="0" xfId="1" applyFont="1" applyAlignment="1">
      <alignment vertical="center"/>
    </xf>
    <xf numFmtId="0" fontId="16" fillId="0" borderId="31" xfId="0" applyFont="1" applyBorder="1">
      <alignment vertical="center"/>
    </xf>
    <xf numFmtId="0" fontId="20" fillId="0" borderId="39" xfId="0" applyFont="1" applyBorder="1">
      <alignment vertical="center"/>
    </xf>
    <xf numFmtId="0" fontId="20" fillId="0" borderId="33" xfId="0" applyFont="1" applyBorder="1">
      <alignment vertical="center"/>
    </xf>
    <xf numFmtId="0" fontId="20" fillId="0" borderId="38" xfId="0" applyFont="1" applyBorder="1">
      <alignment vertical="center"/>
    </xf>
    <xf numFmtId="0" fontId="20" fillId="0" borderId="36" xfId="0" applyFont="1" applyBorder="1">
      <alignment vertical="center"/>
    </xf>
    <xf numFmtId="0" fontId="20" fillId="0" borderId="17" xfId="0" applyFont="1" applyBorder="1">
      <alignment vertical="center"/>
    </xf>
    <xf numFmtId="0" fontId="20" fillId="0" borderId="18" xfId="0" applyFont="1" applyBorder="1">
      <alignment vertical="center"/>
    </xf>
    <xf numFmtId="0" fontId="20" fillId="0" borderId="19" xfId="0" applyFont="1" applyBorder="1">
      <alignment vertical="center"/>
    </xf>
    <xf numFmtId="0" fontId="25" fillId="0" borderId="0" xfId="1" applyFont="1" applyAlignment="1">
      <alignment horizontal="left" vertical="center"/>
    </xf>
    <xf numFmtId="0" fontId="25" fillId="0" borderId="0" xfId="1" applyFont="1" applyAlignment="1">
      <alignment horizontal="right" vertical="center"/>
    </xf>
    <xf numFmtId="0" fontId="6" fillId="2" borderId="0" xfId="2" applyFont="1" applyFill="1" applyAlignment="1">
      <alignment vertical="center"/>
    </xf>
    <xf numFmtId="0" fontId="7" fillId="2" borderId="0" xfId="2" applyFont="1" applyFill="1" applyAlignment="1">
      <alignment horizontal="left" vertical="center"/>
    </xf>
    <xf numFmtId="0" fontId="7" fillId="2" borderId="0" xfId="2" applyFont="1" applyFill="1" applyAlignment="1" applyProtection="1">
      <alignment horizontal="left" vertical="center"/>
      <protection locked="0"/>
    </xf>
    <xf numFmtId="0" fontId="32" fillId="4" borderId="6" xfId="1" applyFont="1" applyFill="1" applyBorder="1" applyAlignment="1">
      <alignment horizontal="center" vertical="center" wrapText="1"/>
    </xf>
    <xf numFmtId="0" fontId="7" fillId="0" borderId="0" xfId="2" applyFont="1" applyAlignment="1" applyProtection="1">
      <alignment horizontal="left" vertical="center" wrapText="1"/>
      <protection locked="0"/>
    </xf>
    <xf numFmtId="0" fontId="34" fillId="0" borderId="0" xfId="1" applyFont="1" applyAlignment="1">
      <alignment vertical="center"/>
    </xf>
    <xf numFmtId="0" fontId="28" fillId="0" borderId="23" xfId="1" applyFont="1" applyBorder="1" applyAlignment="1">
      <alignment horizontal="center" vertical="center" wrapText="1"/>
    </xf>
    <xf numFmtId="180" fontId="30" fillId="0" borderId="0" xfId="1" applyNumberFormat="1" applyFont="1" applyAlignment="1" applyProtection="1">
      <alignment horizontal="center" vertical="center"/>
      <protection locked="0"/>
    </xf>
    <xf numFmtId="0" fontId="18" fillId="0" borderId="0" xfId="0" applyFont="1">
      <alignment vertical="center"/>
    </xf>
    <xf numFmtId="0" fontId="28" fillId="0" borderId="9" xfId="1" applyFont="1" applyBorder="1" applyAlignment="1">
      <alignment horizontal="center" vertical="center"/>
    </xf>
    <xf numFmtId="0" fontId="36" fillId="0" borderId="0" xfId="1" applyFont="1" applyAlignment="1">
      <alignment vertical="center"/>
    </xf>
    <xf numFmtId="0" fontId="16" fillId="0" borderId="0" xfId="0" applyFont="1">
      <alignment vertical="center"/>
    </xf>
    <xf numFmtId="0" fontId="31" fillId="5" borderId="0" xfId="0" applyFont="1" applyFill="1">
      <alignment vertical="center"/>
    </xf>
    <xf numFmtId="0" fontId="15" fillId="5" borderId="0" xfId="0" applyFont="1" applyFill="1">
      <alignment vertical="center"/>
    </xf>
    <xf numFmtId="49" fontId="14" fillId="5" borderId="0" xfId="0" applyNumberFormat="1" applyFont="1" applyFill="1" applyAlignment="1">
      <alignment horizontal="right" vertical="center"/>
    </xf>
    <xf numFmtId="0" fontId="15" fillId="0" borderId="0" xfId="0" applyFont="1">
      <alignment vertical="center"/>
    </xf>
    <xf numFmtId="0" fontId="21" fillId="0" borderId="0" xfId="0" applyFont="1">
      <alignment vertical="center"/>
    </xf>
    <xf numFmtId="0" fontId="14" fillId="0" borderId="0" xfId="0" applyFont="1">
      <alignment vertical="center"/>
    </xf>
    <xf numFmtId="177" fontId="14" fillId="0" borderId="0" xfId="5" applyNumberFormat="1" applyFont="1">
      <alignment vertical="center"/>
    </xf>
    <xf numFmtId="0" fontId="41" fillId="5" borderId="0" xfId="0" applyFont="1" applyFill="1">
      <alignment vertical="center"/>
    </xf>
    <xf numFmtId="0" fontId="14" fillId="5" borderId="0" xfId="0" applyFont="1" applyFill="1">
      <alignment vertical="center"/>
    </xf>
    <xf numFmtId="0" fontId="42" fillId="5" borderId="0" xfId="0" applyFont="1" applyFill="1">
      <alignment vertical="center"/>
    </xf>
    <xf numFmtId="177" fontId="14" fillId="5" borderId="0" xfId="5" applyNumberFormat="1" applyFont="1" applyFill="1">
      <alignment vertical="center"/>
    </xf>
    <xf numFmtId="180" fontId="40" fillId="5" borderId="0" xfId="0" applyNumberFormat="1" applyFont="1" applyFill="1" applyAlignment="1">
      <alignment horizontal="right" vertical="center"/>
    </xf>
    <xf numFmtId="180" fontId="40" fillId="0" borderId="0" xfId="0" applyNumberFormat="1" applyFont="1" applyAlignment="1">
      <alignment horizontal="right" vertical="center"/>
    </xf>
    <xf numFmtId="0" fontId="43" fillId="0" borderId="0" xfId="0" applyFont="1">
      <alignment vertical="center"/>
    </xf>
    <xf numFmtId="0" fontId="43" fillId="0" borderId="0" xfId="0" applyFont="1" applyAlignment="1">
      <alignment horizontal="left" vertical="center"/>
    </xf>
    <xf numFmtId="177" fontId="14" fillId="0" borderId="0" xfId="5" applyNumberFormat="1" applyFont="1" applyAlignment="1">
      <alignment horizontal="right" vertical="center"/>
    </xf>
    <xf numFmtId="0" fontId="40" fillId="0" borderId="0" xfId="0" applyFont="1" applyAlignment="1">
      <alignment horizontal="center" vertical="center"/>
    </xf>
    <xf numFmtId="0" fontId="40" fillId="0" borderId="6" xfId="0" applyFont="1" applyBorder="1">
      <alignment vertical="center"/>
    </xf>
    <xf numFmtId="0" fontId="44" fillId="0" borderId="14" xfId="0" applyFont="1" applyBorder="1" applyAlignment="1">
      <alignment horizontal="center" vertical="center"/>
    </xf>
    <xf numFmtId="177" fontId="45" fillId="0" borderId="14" xfId="5" applyNumberFormat="1" applyFont="1" applyBorder="1" applyAlignment="1">
      <alignment horizontal="center" vertical="center" wrapText="1"/>
    </xf>
    <xf numFmtId="0" fontId="44" fillId="0" borderId="14" xfId="0" applyFont="1" applyBorder="1" applyAlignment="1">
      <alignment horizontal="center" vertical="center" wrapText="1"/>
    </xf>
    <xf numFmtId="0" fontId="14" fillId="0" borderId="54" xfId="0" applyFont="1" applyBorder="1" applyAlignment="1">
      <alignment vertical="center" wrapText="1"/>
    </xf>
    <xf numFmtId="0" fontId="44" fillId="0" borderId="7" xfId="0" applyFont="1" applyBorder="1" applyAlignment="1">
      <alignment horizontal="center" vertical="center" shrinkToFit="1"/>
    </xf>
    <xf numFmtId="0" fontId="44" fillId="0" borderId="7" xfId="0" applyFont="1" applyBorder="1" applyAlignment="1">
      <alignment horizontal="center" vertical="center"/>
    </xf>
    <xf numFmtId="38" fontId="44" fillId="4" borderId="7" xfId="3" applyFont="1" applyFill="1" applyBorder="1" applyAlignment="1" applyProtection="1">
      <alignment vertical="center" shrinkToFit="1"/>
      <protection locked="0"/>
    </xf>
    <xf numFmtId="38" fontId="44" fillId="0" borderId="7" xfId="3" applyFont="1" applyBorder="1" applyAlignment="1">
      <alignment vertical="center" shrinkToFit="1"/>
    </xf>
    <xf numFmtId="0" fontId="14" fillId="0" borderId="7" xfId="0" applyFont="1" applyBorder="1" applyAlignment="1">
      <alignment vertical="center" shrinkToFit="1"/>
    </xf>
    <xf numFmtId="0" fontId="14" fillId="0" borderId="7" xfId="0" applyFont="1" applyBorder="1">
      <alignment vertical="center"/>
    </xf>
    <xf numFmtId="38" fontId="14" fillId="0" borderId="7" xfId="5" applyFont="1" applyBorder="1" applyAlignment="1">
      <alignment vertical="center" shrinkToFit="1"/>
    </xf>
    <xf numFmtId="38" fontId="14" fillId="0" borderId="7" xfId="3" applyFont="1" applyBorder="1" applyAlignment="1">
      <alignment vertical="center" shrinkToFit="1"/>
    </xf>
    <xf numFmtId="0" fontId="14" fillId="0" borderId="21" xfId="0" applyFont="1" applyBorder="1" applyAlignment="1">
      <alignment vertical="center" shrinkToFit="1"/>
    </xf>
    <xf numFmtId="181" fontId="40" fillId="0" borderId="6" xfId="0" applyNumberFormat="1" applyFont="1" applyBorder="1">
      <alignment vertical="center"/>
    </xf>
    <xf numFmtId="0" fontId="44" fillId="0" borderId="14" xfId="0" applyFont="1" applyBorder="1" applyAlignment="1">
      <alignment horizontal="center" vertical="center" shrinkToFit="1"/>
    </xf>
    <xf numFmtId="38" fontId="44" fillId="0" borderId="14" xfId="3"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4" xfId="0" applyFont="1" applyBorder="1" applyAlignment="1">
      <alignment horizontal="center" vertical="center"/>
    </xf>
    <xf numFmtId="38" fontId="14" fillId="0" borderId="14" xfId="5" applyFont="1" applyBorder="1" applyAlignment="1">
      <alignment vertical="center" shrinkToFit="1"/>
    </xf>
    <xf numFmtId="38" fontId="14" fillId="0" borderId="14" xfId="0" applyNumberFormat="1" applyFont="1" applyBorder="1" applyAlignment="1">
      <alignment vertical="center" shrinkToFit="1"/>
    </xf>
    <xf numFmtId="0" fontId="14" fillId="0" borderId="54" xfId="0" applyFont="1" applyBorder="1" applyAlignment="1">
      <alignment vertical="center" shrinkToFit="1"/>
    </xf>
    <xf numFmtId="38" fontId="44" fillId="4" borderId="7" xfId="3" applyFont="1" applyFill="1" applyBorder="1" applyAlignment="1" applyProtection="1">
      <alignment horizontal="right" vertical="center" shrinkToFit="1"/>
      <protection locked="0"/>
    </xf>
    <xf numFmtId="38" fontId="44" fillId="0" borderId="7" xfId="3" applyFont="1" applyBorder="1" applyAlignment="1">
      <alignment horizontal="right" vertical="center" shrinkToFit="1"/>
    </xf>
    <xf numFmtId="0" fontId="14" fillId="0" borderId="55" xfId="0" applyFont="1" applyBorder="1" applyAlignment="1">
      <alignment vertical="center" shrinkToFit="1"/>
    </xf>
    <xf numFmtId="0" fontId="44" fillId="0" borderId="6" xfId="0" applyFont="1" applyBorder="1" applyAlignment="1">
      <alignment horizontal="center" vertical="center" shrinkToFit="1"/>
    </xf>
    <xf numFmtId="0" fontId="44" fillId="0" borderId="6" xfId="0" applyFont="1" applyBorder="1" applyAlignment="1">
      <alignment horizontal="center" vertical="center"/>
    </xf>
    <xf numFmtId="38" fontId="44" fillId="4" borderId="6" xfId="3" applyFont="1" applyFill="1" applyBorder="1" applyAlignment="1" applyProtection="1">
      <alignment horizontal="right" vertical="center" shrinkToFit="1"/>
      <protection locked="0"/>
    </xf>
    <xf numFmtId="38" fontId="44" fillId="0" borderId="6" xfId="3" applyFont="1" applyBorder="1" applyAlignment="1">
      <alignment vertical="center" shrinkToFit="1"/>
    </xf>
    <xf numFmtId="0" fontId="14" fillId="4" borderId="6" xfId="0" applyFont="1" applyFill="1" applyBorder="1" applyAlignment="1" applyProtection="1">
      <alignment vertical="center" shrinkToFit="1"/>
      <protection locked="0"/>
    </xf>
    <xf numFmtId="0" fontId="14" fillId="0" borderId="6" xfId="0" applyFont="1" applyBorder="1">
      <alignment vertical="center"/>
    </xf>
    <xf numFmtId="38" fontId="14" fillId="0" borderId="6" xfId="5" applyFont="1" applyBorder="1" applyAlignment="1">
      <alignment vertical="center" shrinkToFit="1"/>
    </xf>
    <xf numFmtId="38" fontId="14" fillId="0" borderId="6" xfId="3" applyFont="1" applyBorder="1" applyAlignment="1">
      <alignment vertical="center" shrinkToFit="1"/>
    </xf>
    <xf numFmtId="0" fontId="14" fillId="0" borderId="56" xfId="0" applyFont="1" applyBorder="1" applyAlignment="1">
      <alignment vertical="center" shrinkToFit="1"/>
    </xf>
    <xf numFmtId="2" fontId="40" fillId="8" borderId="6" xfId="0" applyNumberFormat="1" applyFont="1" applyFill="1" applyBorder="1">
      <alignment vertical="center"/>
    </xf>
    <xf numFmtId="177" fontId="44" fillId="4" borderId="6" xfId="3" applyNumberFormat="1" applyFont="1" applyFill="1" applyBorder="1" applyAlignment="1" applyProtection="1">
      <alignment horizontal="right" vertical="center" shrinkToFit="1"/>
      <protection locked="0"/>
    </xf>
    <xf numFmtId="177" fontId="44" fillId="0" borderId="6" xfId="3" applyNumberFormat="1" applyFont="1" applyBorder="1" applyAlignment="1">
      <alignment vertical="center" shrinkToFit="1"/>
    </xf>
    <xf numFmtId="0" fontId="14" fillId="0" borderId="6" xfId="0" applyFont="1" applyBorder="1" applyAlignment="1">
      <alignment vertical="center" shrinkToFit="1"/>
    </xf>
    <xf numFmtId="182" fontId="14" fillId="0" borderId="56" xfId="0" applyNumberFormat="1" applyFont="1" applyBorder="1" applyAlignment="1">
      <alignment vertical="center" shrinkToFit="1"/>
    </xf>
    <xf numFmtId="38" fontId="40" fillId="0" borderId="6" xfId="0" applyNumberFormat="1" applyFont="1" applyBorder="1">
      <alignment vertical="center"/>
    </xf>
    <xf numFmtId="183" fontId="14" fillId="0" borderId="0" xfId="0" applyNumberFormat="1" applyFont="1">
      <alignment vertical="center"/>
    </xf>
    <xf numFmtId="0" fontId="44" fillId="4" borderId="6" xfId="0" applyFont="1" applyFill="1" applyBorder="1" applyAlignment="1" applyProtection="1">
      <alignment horizontal="center" vertical="center" shrinkToFit="1"/>
      <protection locked="0"/>
    </xf>
    <xf numFmtId="0" fontId="44" fillId="4" borderId="6" xfId="0" applyFont="1" applyFill="1" applyBorder="1" applyAlignment="1" applyProtection="1">
      <alignment horizontal="center" vertical="center"/>
      <protection locked="0"/>
    </xf>
    <xf numFmtId="0" fontId="14" fillId="4" borderId="6" xfId="0" applyFont="1" applyFill="1" applyBorder="1" applyProtection="1">
      <alignment vertical="center"/>
      <protection locked="0"/>
    </xf>
    <xf numFmtId="38" fontId="14" fillId="0" borderId="6" xfId="0" applyNumberFormat="1" applyFont="1" applyBorder="1" applyAlignment="1">
      <alignment vertical="center" shrinkToFit="1"/>
    </xf>
    <xf numFmtId="0" fontId="14" fillId="4" borderId="56" xfId="0" applyFont="1" applyFill="1" applyBorder="1" applyAlignment="1" applyProtection="1">
      <alignment vertical="center" shrinkToFit="1"/>
      <protection locked="0"/>
    </xf>
    <xf numFmtId="0" fontId="14" fillId="0" borderId="54" xfId="0" applyFont="1" applyBorder="1" applyAlignment="1">
      <alignment horizontal="center" vertical="center" shrinkToFit="1"/>
    </xf>
    <xf numFmtId="3" fontId="44" fillId="4" borderId="7" xfId="3" applyNumberFormat="1" applyFont="1" applyFill="1" applyBorder="1" applyAlignment="1" applyProtection="1">
      <alignment vertical="center" shrinkToFit="1"/>
      <protection locked="0"/>
    </xf>
    <xf numFmtId="0" fontId="44" fillId="0" borderId="7" xfId="3" applyNumberFormat="1" applyFont="1" applyBorder="1" applyAlignment="1">
      <alignment vertical="center" shrinkToFit="1"/>
    </xf>
    <xf numFmtId="3" fontId="44" fillId="4" borderId="6" xfId="5" applyNumberFormat="1" applyFont="1" applyFill="1" applyBorder="1" applyAlignment="1" applyProtection="1">
      <alignment vertical="center" shrinkToFit="1"/>
      <protection locked="0"/>
    </xf>
    <xf numFmtId="0" fontId="44" fillId="0" borderId="6" xfId="3" applyNumberFormat="1" applyFont="1" applyBorder="1" applyAlignment="1">
      <alignment vertical="center" shrinkToFit="1"/>
    </xf>
    <xf numFmtId="184" fontId="44" fillId="4" borderId="6" xfId="5" applyNumberFormat="1" applyFont="1" applyFill="1" applyBorder="1" applyAlignment="1" applyProtection="1">
      <alignment horizontal="right" vertical="center" shrinkToFit="1"/>
      <protection locked="0"/>
    </xf>
    <xf numFmtId="184" fontId="44" fillId="0" borderId="6" xfId="3" applyNumberFormat="1" applyFont="1" applyBorder="1" applyAlignment="1">
      <alignment vertical="center" shrinkToFit="1"/>
    </xf>
    <xf numFmtId="184" fontId="44" fillId="4" borderId="6" xfId="5" applyNumberFormat="1" applyFont="1" applyFill="1" applyBorder="1" applyAlignment="1" applyProtection="1">
      <alignment vertical="center" shrinkToFit="1"/>
      <protection locked="0"/>
    </xf>
    <xf numFmtId="3" fontId="44" fillId="4" borderId="7" xfId="5" applyNumberFormat="1" applyFont="1" applyFill="1" applyBorder="1" applyAlignment="1" applyProtection="1">
      <alignment vertical="center" shrinkToFit="1"/>
      <protection locked="0"/>
    </xf>
    <xf numFmtId="3" fontId="44" fillId="0" borderId="7" xfId="3" applyNumberFormat="1" applyFont="1" applyBorder="1" applyAlignment="1">
      <alignment vertical="center" shrinkToFit="1"/>
    </xf>
    <xf numFmtId="185" fontId="44" fillId="0" borderId="6" xfId="0" applyNumberFormat="1" applyFont="1" applyBorder="1" applyAlignment="1">
      <alignment horizontal="center" vertical="center"/>
    </xf>
    <xf numFmtId="0" fontId="14" fillId="0" borderId="57" xfId="0" applyFont="1" applyBorder="1" applyAlignment="1">
      <alignment vertical="center" shrinkToFit="1"/>
    </xf>
    <xf numFmtId="177" fontId="44" fillId="4" borderId="6" xfId="3" applyNumberFormat="1" applyFont="1" applyFill="1" applyBorder="1" applyAlignment="1" applyProtection="1">
      <alignment vertical="center" shrinkToFit="1"/>
      <protection locked="0"/>
    </xf>
    <xf numFmtId="0" fontId="14" fillId="0" borderId="0" xfId="0" applyFont="1" applyAlignment="1">
      <alignment vertical="center" shrinkToFit="1"/>
    </xf>
    <xf numFmtId="0" fontId="14" fillId="0" borderId="14" xfId="0" applyFont="1" applyBorder="1">
      <alignment vertical="center"/>
    </xf>
    <xf numFmtId="0" fontId="14" fillId="0" borderId="27" xfId="0" applyFont="1" applyBorder="1">
      <alignment vertical="center"/>
    </xf>
    <xf numFmtId="0" fontId="14" fillId="0" borderId="57" xfId="0" applyFont="1" applyBorder="1" applyAlignment="1">
      <alignment horizontal="center" vertical="center"/>
    </xf>
    <xf numFmtId="38" fontId="14" fillId="0" borderId="57" xfId="5" applyFont="1" applyBorder="1" applyAlignment="1">
      <alignment horizontal="right" vertical="center" shrinkToFit="1"/>
    </xf>
    <xf numFmtId="0" fontId="14" fillId="0" borderId="57" xfId="0" applyFont="1" applyBorder="1" applyAlignment="1">
      <alignment horizontal="center" vertical="center" shrinkToFit="1"/>
    </xf>
    <xf numFmtId="38" fontId="14" fillId="0" borderId="57" xfId="5" applyFont="1" applyBorder="1" applyAlignment="1">
      <alignment vertical="center" shrinkToFit="1"/>
    </xf>
    <xf numFmtId="0" fontId="14" fillId="0" borderId="0" xfId="0" applyFont="1" applyAlignment="1">
      <alignment horizontal="center" vertical="center" shrinkToFit="1"/>
    </xf>
    <xf numFmtId="0" fontId="14" fillId="0" borderId="28" xfId="0" applyFont="1" applyBorder="1" applyAlignment="1">
      <alignment horizontal="center" vertical="center" shrinkToFit="1"/>
    </xf>
    <xf numFmtId="0" fontId="14" fillId="0" borderId="13" xfId="0" applyFont="1" applyBorder="1">
      <alignment vertical="center"/>
    </xf>
    <xf numFmtId="38" fontId="14" fillId="0" borderId="14" xfId="5" applyFont="1" applyBorder="1" applyAlignment="1">
      <alignment horizontal="right" vertical="center" shrinkToFit="1"/>
    </xf>
    <xf numFmtId="177" fontId="14" fillId="0" borderId="14" xfId="5" applyNumberFormat="1" applyFont="1" applyBorder="1" applyAlignment="1">
      <alignment horizontal="center" vertical="center" shrinkToFit="1"/>
    </xf>
    <xf numFmtId="38" fontId="14" fillId="8" borderId="14" xfId="0" applyNumberFormat="1" applyFont="1" applyFill="1" applyBorder="1" applyAlignment="1">
      <alignment vertical="center" shrinkToFit="1"/>
    </xf>
    <xf numFmtId="0" fontId="14" fillId="0" borderId="0" xfId="0" applyFont="1" applyAlignment="1">
      <alignment horizontal="center" vertical="center"/>
    </xf>
    <xf numFmtId="0" fontId="40" fillId="0" borderId="0" xfId="0" applyFont="1" applyAlignment="1">
      <alignment horizontal="left" vertical="center"/>
    </xf>
    <xf numFmtId="49" fontId="14" fillId="0" borderId="0" xfId="0" applyNumberFormat="1" applyFont="1" applyAlignment="1">
      <alignment horizontal="right" vertical="center"/>
    </xf>
    <xf numFmtId="177" fontId="44" fillId="0" borderId="14" xfId="5" applyNumberFormat="1" applyFont="1" applyBorder="1" applyAlignment="1">
      <alignment horizontal="center" vertical="center" wrapText="1"/>
    </xf>
    <xf numFmtId="0" fontId="44" fillId="6" borderId="6" xfId="0" applyFont="1" applyFill="1" applyBorder="1" applyAlignment="1">
      <alignment horizontal="center" vertical="center" shrinkToFit="1"/>
    </xf>
    <xf numFmtId="0" fontId="44" fillId="6" borderId="6" xfId="0" applyFont="1" applyFill="1" applyBorder="1" applyAlignment="1">
      <alignment horizontal="center" vertical="center"/>
    </xf>
    <xf numFmtId="177" fontId="44" fillId="4" borderId="6" xfId="5" applyNumberFormat="1" applyFont="1" applyFill="1" applyBorder="1" applyAlignment="1" applyProtection="1">
      <alignment horizontal="right" vertical="center" shrinkToFit="1"/>
      <protection locked="0"/>
    </xf>
    <xf numFmtId="0" fontId="14" fillId="6" borderId="6" xfId="0" applyFont="1" applyFill="1" applyBorder="1" applyAlignment="1">
      <alignment vertical="center" shrinkToFit="1"/>
    </xf>
    <xf numFmtId="0" fontId="14" fillId="6" borderId="56" xfId="0" applyFont="1" applyFill="1" applyBorder="1" applyAlignment="1">
      <alignment vertical="center" shrinkToFit="1"/>
    </xf>
    <xf numFmtId="38" fontId="44" fillId="4" borderId="6" xfId="5" applyFont="1" applyFill="1" applyBorder="1" applyAlignment="1" applyProtection="1">
      <alignment vertical="center" shrinkToFit="1"/>
      <protection locked="0"/>
    </xf>
    <xf numFmtId="177" fontId="44" fillId="4" borderId="6" xfId="5" applyNumberFormat="1" applyFont="1" applyFill="1" applyBorder="1" applyAlignment="1" applyProtection="1">
      <alignment vertical="center" shrinkToFit="1"/>
      <protection locked="0"/>
    </xf>
    <xf numFmtId="38" fontId="44" fillId="4" borderId="7" xfId="5" applyFont="1" applyFill="1" applyBorder="1" applyAlignment="1" applyProtection="1">
      <alignment vertical="center" shrinkToFit="1"/>
      <protection locked="0"/>
    </xf>
    <xf numFmtId="0" fontId="14" fillId="0" borderId="11" xfId="0" applyFont="1" applyBorder="1" applyAlignment="1">
      <alignment horizontal="center" vertical="center" shrinkToFit="1"/>
    </xf>
    <xf numFmtId="38" fontId="14" fillId="0" borderId="11" xfId="5" applyFont="1" applyBorder="1" applyAlignment="1">
      <alignment vertical="center" shrinkToFit="1"/>
    </xf>
    <xf numFmtId="0" fontId="14" fillId="0" borderId="58" xfId="0" applyFont="1" applyBorder="1" applyAlignment="1">
      <alignment horizontal="center" vertical="center" shrinkToFit="1"/>
    </xf>
    <xf numFmtId="0" fontId="14" fillId="0" borderId="52" xfId="0" applyFont="1" applyBorder="1" applyAlignment="1">
      <alignment horizontal="center" vertical="center" shrinkToFit="1"/>
    </xf>
    <xf numFmtId="177" fontId="14" fillId="0" borderId="52" xfId="5" applyNumberFormat="1" applyFont="1" applyBorder="1" applyAlignment="1">
      <alignment horizontal="center" vertical="center" shrinkToFit="1"/>
    </xf>
    <xf numFmtId="0" fontId="14" fillId="0" borderId="29" xfId="0" applyFont="1" applyBorder="1" applyAlignment="1">
      <alignment horizontal="center" vertical="center" shrinkToFit="1"/>
    </xf>
    <xf numFmtId="0" fontId="15" fillId="0" borderId="0" xfId="0" applyFont="1" applyAlignment="1">
      <alignment horizontal="left" vertical="center"/>
    </xf>
    <xf numFmtId="0" fontId="44" fillId="4" borderId="20" xfId="0" applyFont="1" applyFill="1" applyBorder="1" applyAlignment="1">
      <alignment horizontal="center" vertical="center"/>
    </xf>
    <xf numFmtId="0" fontId="44" fillId="4" borderId="13" xfId="0" applyFont="1" applyFill="1" applyBorder="1" applyAlignment="1">
      <alignment horizontal="center" vertical="center"/>
    </xf>
    <xf numFmtId="0" fontId="46" fillId="4" borderId="13" xfId="0" applyFont="1" applyFill="1" applyBorder="1" applyAlignment="1">
      <alignment horizontal="center" vertical="center" wrapText="1"/>
    </xf>
    <xf numFmtId="38" fontId="44" fillId="4" borderId="20" xfId="3" applyFont="1" applyFill="1" applyBorder="1" applyAlignment="1">
      <alignment horizontal="center" vertical="center"/>
    </xf>
    <xf numFmtId="0" fontId="14" fillId="4" borderId="13" xfId="0" applyFont="1" applyFill="1" applyBorder="1" applyAlignment="1">
      <alignment horizontal="center" vertical="center"/>
    </xf>
    <xf numFmtId="0" fontId="31" fillId="0" borderId="0" xfId="0" applyFont="1">
      <alignment vertical="center"/>
    </xf>
    <xf numFmtId="0" fontId="19" fillId="0" borderId="0" xfId="0" applyFont="1">
      <alignment vertical="center"/>
    </xf>
    <xf numFmtId="49" fontId="18" fillId="0" borderId="0" xfId="0" applyNumberFormat="1" applyFont="1" applyAlignment="1">
      <alignment horizontal="right" vertical="center"/>
    </xf>
    <xf numFmtId="0" fontId="14" fillId="0" borderId="69" xfId="0" applyFont="1" applyBorder="1" applyAlignment="1">
      <alignment horizontal="center" vertical="center" wrapText="1"/>
    </xf>
    <xf numFmtId="177" fontId="15" fillId="0" borderId="60" xfId="0" applyNumberFormat="1" applyFont="1" applyBorder="1">
      <alignment vertical="center"/>
    </xf>
    <xf numFmtId="0" fontId="15" fillId="0" borderId="60" xfId="0" applyFont="1" applyBorder="1" applyAlignment="1">
      <alignment horizontal="center" vertical="center"/>
    </xf>
    <xf numFmtId="177" fontId="15" fillId="0" borderId="60" xfId="0" applyNumberFormat="1" applyFont="1" applyBorder="1" applyAlignment="1">
      <alignment horizontal="right" vertical="center"/>
    </xf>
    <xf numFmtId="176" fontId="18" fillId="0" borderId="63" xfId="6" applyNumberFormat="1" applyFont="1" applyBorder="1">
      <alignment vertical="center"/>
    </xf>
    <xf numFmtId="0" fontId="34" fillId="0" borderId="0" xfId="1" applyFont="1" applyAlignment="1">
      <alignment horizontal="left" vertical="center"/>
    </xf>
    <xf numFmtId="0" fontId="37" fillId="0" borderId="0" xfId="1" applyFont="1" applyAlignment="1">
      <alignment vertical="center"/>
    </xf>
    <xf numFmtId="0" fontId="51" fillId="0" borderId="4" xfId="1" applyFont="1" applyBorder="1" applyAlignment="1">
      <alignment vertical="center"/>
    </xf>
    <xf numFmtId="0" fontId="20" fillId="0" borderId="5" xfId="1" applyFont="1" applyBorder="1" applyAlignment="1">
      <alignment vertical="center"/>
    </xf>
    <xf numFmtId="0" fontId="51" fillId="0" borderId="0" xfId="1" applyFont="1" applyAlignment="1">
      <alignment vertical="center"/>
    </xf>
    <xf numFmtId="14" fontId="34" fillId="7" borderId="0" xfId="0" applyNumberFormat="1" applyFont="1" applyFill="1" applyAlignment="1">
      <alignment horizontal="left" vertical="center" wrapText="1"/>
    </xf>
    <xf numFmtId="0" fontId="17" fillId="3" borderId="0" xfId="2" applyFont="1" applyFill="1" applyAlignment="1" applyProtection="1">
      <alignment vertical="center" wrapText="1"/>
      <protection locked="0"/>
    </xf>
    <xf numFmtId="0" fontId="53" fillId="0" borderId="0" xfId="0" applyFont="1">
      <alignment vertical="center"/>
    </xf>
    <xf numFmtId="0" fontId="54" fillId="0" borderId="0" xfId="0" applyFont="1">
      <alignment vertical="center"/>
    </xf>
    <xf numFmtId="0" fontId="55" fillId="0" borderId="0" xfId="0" applyFont="1">
      <alignment vertical="center"/>
    </xf>
    <xf numFmtId="0" fontId="55" fillId="0" borderId="1" xfId="0" applyFont="1" applyBorder="1">
      <alignment vertical="center"/>
    </xf>
    <xf numFmtId="0" fontId="55" fillId="0" borderId="2" xfId="0" applyFont="1" applyBorder="1">
      <alignment vertical="center"/>
    </xf>
    <xf numFmtId="0" fontId="55" fillId="0" borderId="3" xfId="0" applyFont="1" applyBorder="1">
      <alignment vertical="center"/>
    </xf>
    <xf numFmtId="0" fontId="55" fillId="0" borderId="4" xfId="0" applyFont="1" applyBorder="1">
      <alignment vertical="center"/>
    </xf>
    <xf numFmtId="0" fontId="55" fillId="0" borderId="5" xfId="0" applyFont="1" applyBorder="1">
      <alignment vertical="center"/>
    </xf>
    <xf numFmtId="0" fontId="55" fillId="0" borderId="51" xfId="0" applyFont="1" applyBorder="1">
      <alignment vertical="center"/>
    </xf>
    <xf numFmtId="0" fontId="55" fillId="0" borderId="52" xfId="0" applyFont="1" applyBorder="1">
      <alignment vertical="center"/>
    </xf>
    <xf numFmtId="0" fontId="55" fillId="0" borderId="29" xfId="0" applyFont="1" applyBorder="1">
      <alignment vertical="center"/>
    </xf>
    <xf numFmtId="0" fontId="55" fillId="0" borderId="0" xfId="0" applyFont="1" applyAlignment="1">
      <alignment horizontal="left" vertical="center" wrapText="1"/>
    </xf>
    <xf numFmtId="0" fontId="55" fillId="0" borderId="5" xfId="0" applyFont="1" applyBorder="1" applyAlignment="1">
      <alignment horizontal="left" vertical="center" wrapText="1"/>
    </xf>
    <xf numFmtId="0" fontId="55" fillId="0" borderId="4" xfId="0" applyFont="1" applyBorder="1" applyAlignment="1">
      <alignment horizontal="left" vertical="center"/>
    </xf>
    <xf numFmtId="0" fontId="57" fillId="0" borderId="4" xfId="0" applyFont="1" applyBorder="1">
      <alignment vertical="center"/>
    </xf>
    <xf numFmtId="0" fontId="57" fillId="0" borderId="0" xfId="0" applyFont="1">
      <alignment vertical="center"/>
    </xf>
    <xf numFmtId="0" fontId="57" fillId="0" borderId="5" xfId="0" applyFont="1" applyBorder="1">
      <alignment vertical="center"/>
    </xf>
    <xf numFmtId="0" fontId="58" fillId="0" borderId="0" xfId="1" applyFont="1" applyAlignment="1">
      <alignment vertical="center"/>
    </xf>
    <xf numFmtId="0" fontId="21" fillId="0" borderId="0" xfId="1" applyFont="1" applyAlignment="1">
      <alignment horizontal="left" vertical="center"/>
    </xf>
    <xf numFmtId="0" fontId="59" fillId="0" borderId="4" xfId="0" applyFont="1" applyBorder="1">
      <alignment vertical="center"/>
    </xf>
    <xf numFmtId="0" fontId="56" fillId="0" borderId="0" xfId="0" applyFont="1">
      <alignment vertical="center"/>
    </xf>
    <xf numFmtId="0" fontId="60" fillId="0" borderId="0" xfId="1" applyFont="1" applyAlignment="1">
      <alignment vertical="center"/>
    </xf>
    <xf numFmtId="0" fontId="61" fillId="2" borderId="0" xfId="2" applyFont="1" applyFill="1" applyAlignment="1" applyProtection="1">
      <alignment vertical="center"/>
      <protection locked="0"/>
    </xf>
    <xf numFmtId="0" fontId="7" fillId="2" borderId="0" xfId="2" applyFont="1" applyFill="1" applyAlignment="1">
      <alignment vertical="center" wrapText="1"/>
    </xf>
    <xf numFmtId="0" fontId="7" fillId="2" borderId="0" xfId="2" applyFont="1" applyFill="1" applyAlignment="1">
      <alignment horizontal="left" vertical="center" wrapText="1"/>
    </xf>
    <xf numFmtId="0" fontId="8" fillId="2" borderId="0" xfId="2" applyFont="1" applyFill="1" applyAlignment="1">
      <alignment horizontal="center" vertical="center"/>
    </xf>
    <xf numFmtId="0" fontId="8" fillId="2" borderId="0" xfId="2" applyFont="1" applyFill="1" applyAlignment="1">
      <alignment vertical="center"/>
    </xf>
    <xf numFmtId="179" fontId="8" fillId="4" borderId="0" xfId="2" applyNumberFormat="1" applyFont="1" applyFill="1" applyAlignment="1" applyProtection="1">
      <alignment horizontal="center" vertical="center"/>
      <protection locked="0"/>
    </xf>
    <xf numFmtId="0" fontId="15" fillId="2" borderId="0" xfId="0" applyFont="1" applyFill="1" applyAlignment="1">
      <alignment vertical="center" wrapText="1"/>
    </xf>
    <xf numFmtId="0" fontId="63" fillId="0" borderId="0" xfId="7" applyAlignment="1">
      <alignment horizontal="left" indent="2"/>
    </xf>
    <xf numFmtId="0" fontId="15" fillId="0" borderId="0" xfId="0" applyFont="1" applyAlignment="1">
      <alignment horizontal="left" vertical="top" wrapText="1" indent="1"/>
    </xf>
    <xf numFmtId="0" fontId="3" fillId="0" borderId="0" xfId="0" applyFont="1" applyAlignment="1"/>
    <xf numFmtId="0" fontId="64" fillId="0" borderId="0" xfId="0" applyFont="1" applyAlignment="1">
      <alignment horizontal="center" vertical="center" wrapText="1"/>
    </xf>
    <xf numFmtId="0" fontId="65" fillId="7" borderId="0" xfId="0" applyFont="1" applyFill="1" applyAlignment="1"/>
    <xf numFmtId="0" fontId="61" fillId="3" borderId="0" xfId="2" applyFont="1" applyFill="1" applyAlignment="1" applyProtection="1">
      <alignment vertical="center"/>
      <protection locked="0"/>
    </xf>
    <xf numFmtId="0" fontId="35" fillId="2" borderId="35" xfId="1" applyFont="1" applyFill="1" applyBorder="1" applyAlignment="1">
      <alignment vertical="center"/>
    </xf>
    <xf numFmtId="0" fontId="66" fillId="0" borderId="0" xfId="1" applyFont="1" applyAlignment="1">
      <alignment vertical="center"/>
    </xf>
    <xf numFmtId="0" fontId="67" fillId="0" borderId="0" xfId="1" applyFont="1" applyAlignment="1">
      <alignment vertical="center"/>
    </xf>
    <xf numFmtId="38" fontId="28" fillId="6" borderId="19" xfId="1" applyNumberFormat="1" applyFont="1" applyFill="1" applyBorder="1" applyAlignment="1">
      <alignment horizontal="center" vertical="center" wrapText="1"/>
    </xf>
    <xf numFmtId="177" fontId="28" fillId="6" borderId="7" xfId="3" applyNumberFormat="1" applyFont="1" applyFill="1" applyBorder="1" applyAlignment="1">
      <alignment horizontal="right" vertical="center" shrinkToFit="1"/>
    </xf>
    <xf numFmtId="0" fontId="28" fillId="6" borderId="20" xfId="1" applyFont="1" applyFill="1" applyBorder="1" applyAlignment="1">
      <alignment horizontal="center" vertical="center" wrapText="1"/>
    </xf>
    <xf numFmtId="178" fontId="28" fillId="6" borderId="20" xfId="1" applyNumberFormat="1" applyFont="1" applyFill="1" applyBorder="1" applyAlignment="1">
      <alignment vertical="center" shrinkToFit="1"/>
    </xf>
    <xf numFmtId="176" fontId="28" fillId="6" borderId="21" xfId="4" applyNumberFormat="1" applyFont="1" applyFill="1" applyBorder="1" applyAlignment="1">
      <alignment horizontal="right" vertical="center" shrinkToFit="1"/>
    </xf>
    <xf numFmtId="0" fontId="28" fillId="6" borderId="12" xfId="1" applyFont="1" applyFill="1" applyBorder="1" applyAlignment="1">
      <alignment horizontal="center" vertical="center" wrapText="1"/>
    </xf>
    <xf numFmtId="178" fontId="28" fillId="6" borderId="12" xfId="1" applyNumberFormat="1" applyFont="1" applyFill="1" applyBorder="1" applyAlignment="1">
      <alignment vertical="center" shrinkToFit="1"/>
    </xf>
    <xf numFmtId="0" fontId="28" fillId="6" borderId="30" xfId="1" applyFont="1" applyFill="1" applyBorder="1" applyAlignment="1">
      <alignment horizontal="center" vertical="center" wrapText="1"/>
    </xf>
    <xf numFmtId="178" fontId="28" fillId="6" borderId="30" xfId="1" applyNumberFormat="1" applyFont="1" applyFill="1" applyBorder="1" applyAlignment="1">
      <alignment vertical="center" shrinkToFit="1"/>
    </xf>
    <xf numFmtId="176" fontId="28" fillId="6" borderId="28" xfId="4" applyNumberFormat="1" applyFont="1" applyFill="1" applyBorder="1" applyAlignment="1">
      <alignment horizontal="right" vertical="center" shrinkToFit="1"/>
    </xf>
    <xf numFmtId="177" fontId="28" fillId="6" borderId="25" xfId="3" applyNumberFormat="1" applyFont="1" applyFill="1" applyBorder="1" applyAlignment="1">
      <alignment horizontal="right" vertical="center" shrinkToFit="1"/>
    </xf>
    <xf numFmtId="177" fontId="28" fillId="6" borderId="26" xfId="3" applyNumberFormat="1" applyFont="1" applyFill="1" applyBorder="1" applyAlignment="1">
      <alignment horizontal="right" vertical="center" shrinkToFit="1"/>
    </xf>
    <xf numFmtId="0" fontId="28" fillId="6" borderId="24" xfId="1" applyFont="1" applyFill="1" applyBorder="1" applyAlignment="1">
      <alignment horizontal="center" vertical="center" wrapText="1"/>
    </xf>
    <xf numFmtId="177" fontId="28" fillId="6" borderId="34" xfId="3" applyNumberFormat="1" applyFont="1" applyFill="1" applyBorder="1" applyAlignment="1">
      <alignment horizontal="right" vertical="center" shrinkToFit="1"/>
    </xf>
    <xf numFmtId="178" fontId="28" fillId="6" borderId="24" xfId="1" applyNumberFormat="1" applyFont="1" applyFill="1" applyBorder="1" applyAlignment="1">
      <alignment vertical="center" shrinkToFit="1"/>
    </xf>
    <xf numFmtId="176" fontId="28" fillId="6" borderId="26" xfId="4" applyNumberFormat="1" applyFont="1" applyFill="1" applyBorder="1" applyAlignment="1">
      <alignment horizontal="right" vertical="center" shrinkToFit="1"/>
    </xf>
    <xf numFmtId="0" fontId="14" fillId="6" borderId="6" xfId="0" applyFont="1" applyFill="1" applyBorder="1">
      <alignment vertical="center"/>
    </xf>
    <xf numFmtId="0" fontId="14" fillId="6" borderId="54" xfId="0" applyFont="1" applyFill="1" applyBorder="1" applyAlignment="1">
      <alignment vertical="center" wrapText="1"/>
    </xf>
    <xf numFmtId="0" fontId="14" fillId="6" borderId="21" xfId="0" applyFont="1" applyFill="1" applyBorder="1" applyAlignment="1">
      <alignment vertical="center" shrinkToFit="1"/>
    </xf>
    <xf numFmtId="0" fontId="14" fillId="6" borderId="54" xfId="0" applyFont="1" applyFill="1" applyBorder="1" applyAlignment="1">
      <alignment vertical="center" shrinkToFit="1"/>
    </xf>
    <xf numFmtId="182" fontId="14" fillId="6" borderId="56" xfId="0" applyNumberFormat="1" applyFont="1" applyFill="1" applyBorder="1" applyAlignment="1">
      <alignment vertical="center" shrinkToFit="1"/>
    </xf>
    <xf numFmtId="0" fontId="14" fillId="6" borderId="56" xfId="0" applyFont="1" applyFill="1" applyBorder="1" applyAlignment="1" applyProtection="1">
      <alignment vertical="center" shrinkToFit="1"/>
      <protection locked="0"/>
    </xf>
    <xf numFmtId="0" fontId="14" fillId="6" borderId="54" xfId="0" applyFont="1" applyFill="1" applyBorder="1" applyAlignment="1">
      <alignment horizontal="center" vertical="center" shrinkToFit="1"/>
    </xf>
    <xf numFmtId="0" fontId="24" fillId="4" borderId="0" xfId="1" applyFont="1" applyFill="1" applyAlignment="1" applyProtection="1">
      <alignment vertical="center"/>
      <protection locked="0"/>
    </xf>
    <xf numFmtId="38" fontId="44" fillId="4" borderId="7" xfId="3" applyFont="1" applyFill="1" applyBorder="1" applyAlignment="1" applyProtection="1">
      <alignment vertical="center" shrinkToFit="1"/>
    </xf>
    <xf numFmtId="38" fontId="44" fillId="0" borderId="7" xfId="3" applyFont="1" applyBorder="1" applyAlignment="1" applyProtection="1">
      <alignment vertical="center" shrinkToFit="1"/>
    </xf>
    <xf numFmtId="38" fontId="14" fillId="0" borderId="7" xfId="5" applyFont="1" applyBorder="1" applyAlignment="1" applyProtection="1">
      <alignment vertical="center" shrinkToFit="1"/>
    </xf>
    <xf numFmtId="38" fontId="14" fillId="0" borderId="7" xfId="3" applyFont="1" applyBorder="1" applyAlignment="1" applyProtection="1">
      <alignment vertical="center" shrinkToFit="1"/>
    </xf>
    <xf numFmtId="38" fontId="44" fillId="0" borderId="14" xfId="3" applyFont="1" applyBorder="1" applyAlignment="1" applyProtection="1">
      <alignment horizontal="center" vertical="center" shrinkToFit="1"/>
    </xf>
    <xf numFmtId="38" fontId="14" fillId="0" borderId="14" xfId="5" applyFont="1" applyBorder="1" applyAlignment="1" applyProtection="1">
      <alignment vertical="center" shrinkToFit="1"/>
    </xf>
    <xf numFmtId="38" fontId="44" fillId="4" borderId="7" xfId="3" applyFont="1" applyFill="1" applyBorder="1" applyAlignment="1" applyProtection="1">
      <alignment horizontal="right" vertical="center" shrinkToFit="1"/>
    </xf>
    <xf numFmtId="38" fontId="44" fillId="0" borderId="7" xfId="3" applyFont="1" applyBorder="1" applyAlignment="1" applyProtection="1">
      <alignment horizontal="right" vertical="center" shrinkToFit="1"/>
    </xf>
    <xf numFmtId="38" fontId="44" fillId="4" borderId="6" xfId="3" applyFont="1" applyFill="1" applyBorder="1" applyAlignment="1" applyProtection="1">
      <alignment horizontal="right" vertical="center" shrinkToFit="1"/>
    </xf>
    <xf numFmtId="38" fontId="44" fillId="0" borderId="6" xfId="3" applyFont="1" applyBorder="1" applyAlignment="1" applyProtection="1">
      <alignment vertical="center" shrinkToFit="1"/>
    </xf>
    <xf numFmtId="0" fontId="14" fillId="4" borderId="6" xfId="0" applyFont="1" applyFill="1" applyBorder="1" applyAlignment="1">
      <alignment vertical="center" shrinkToFit="1"/>
    </xf>
    <xf numFmtId="38" fontId="14" fillId="0" borderId="6" xfId="5" applyFont="1" applyBorder="1" applyAlignment="1" applyProtection="1">
      <alignment vertical="center" shrinkToFit="1"/>
    </xf>
    <xf numFmtId="38" fontId="14" fillId="0" borderId="6" xfId="3" applyFont="1" applyBorder="1" applyAlignment="1" applyProtection="1">
      <alignment vertical="center" shrinkToFit="1"/>
    </xf>
    <xf numFmtId="177" fontId="44" fillId="4" borderId="6" xfId="3" applyNumberFormat="1" applyFont="1" applyFill="1" applyBorder="1" applyAlignment="1" applyProtection="1">
      <alignment horizontal="right" vertical="center" shrinkToFit="1"/>
    </xf>
    <xf numFmtId="0" fontId="14" fillId="4" borderId="6" xfId="0" applyFont="1" applyFill="1" applyBorder="1">
      <alignment vertical="center"/>
    </xf>
    <xf numFmtId="3" fontId="44" fillId="4" borderId="7" xfId="3" applyNumberFormat="1" applyFont="1" applyFill="1" applyBorder="1" applyAlignment="1" applyProtection="1">
      <alignment vertical="center" shrinkToFit="1"/>
    </xf>
    <xf numFmtId="0" fontId="44" fillId="0" borderId="7" xfId="3" applyNumberFormat="1" applyFont="1" applyBorder="1" applyAlignment="1" applyProtection="1">
      <alignment vertical="center" shrinkToFit="1"/>
    </xf>
    <xf numFmtId="3" fontId="44" fillId="4" borderId="6" xfId="5" applyNumberFormat="1" applyFont="1" applyFill="1" applyBorder="1" applyAlignment="1" applyProtection="1">
      <alignment vertical="center" shrinkToFit="1"/>
    </xf>
    <xf numFmtId="0" fontId="44" fillId="0" borderId="6" xfId="3" applyNumberFormat="1" applyFont="1" applyBorder="1" applyAlignment="1" applyProtection="1">
      <alignment vertical="center" shrinkToFit="1"/>
    </xf>
    <xf numFmtId="184" fontId="44" fillId="4" borderId="6" xfId="5" applyNumberFormat="1" applyFont="1" applyFill="1" applyBorder="1" applyAlignment="1" applyProtection="1">
      <alignment horizontal="right" vertical="center" shrinkToFit="1"/>
    </xf>
    <xf numFmtId="184" fontId="44" fillId="0" borderId="6" xfId="3" applyNumberFormat="1" applyFont="1" applyBorder="1" applyAlignment="1" applyProtection="1">
      <alignment vertical="center" shrinkToFit="1"/>
    </xf>
    <xf numFmtId="184" fontId="44" fillId="4" borderId="6" xfId="5" applyNumberFormat="1" applyFont="1" applyFill="1" applyBorder="1" applyAlignment="1" applyProtection="1">
      <alignment vertical="center" shrinkToFit="1"/>
    </xf>
    <xf numFmtId="3" fontId="44" fillId="0" borderId="7" xfId="3" applyNumberFormat="1" applyFont="1" applyBorder="1" applyAlignment="1" applyProtection="1">
      <alignment vertical="center" shrinkToFit="1"/>
    </xf>
    <xf numFmtId="177" fontId="44" fillId="4" borderId="6" xfId="3" applyNumberFormat="1" applyFont="1" applyFill="1" applyBorder="1" applyAlignment="1" applyProtection="1">
      <alignment vertical="center" shrinkToFit="1"/>
    </xf>
    <xf numFmtId="177" fontId="44" fillId="0" borderId="6" xfId="3" applyNumberFormat="1" applyFont="1" applyBorder="1" applyAlignment="1" applyProtection="1">
      <alignment vertical="center" shrinkToFit="1"/>
    </xf>
    <xf numFmtId="38" fontId="14" fillId="0" borderId="57" xfId="5" applyFont="1" applyBorder="1" applyAlignment="1" applyProtection="1">
      <alignment horizontal="right" vertical="center" shrinkToFit="1"/>
    </xf>
    <xf numFmtId="38" fontId="14" fillId="0" borderId="57" xfId="5" applyFont="1" applyBorder="1" applyAlignment="1" applyProtection="1">
      <alignment vertical="center" shrinkToFit="1"/>
    </xf>
    <xf numFmtId="38" fontId="14" fillId="0" borderId="14" xfId="5" applyFont="1" applyBorder="1" applyAlignment="1" applyProtection="1">
      <alignment horizontal="right" vertical="center" shrinkToFit="1"/>
    </xf>
    <xf numFmtId="177" fontId="14" fillId="0" borderId="14" xfId="5" applyNumberFormat="1" applyFont="1" applyBorder="1" applyAlignment="1" applyProtection="1">
      <alignment horizontal="center" vertical="center" shrinkToFit="1"/>
    </xf>
    <xf numFmtId="177" fontId="14" fillId="0" borderId="0" xfId="5" applyNumberFormat="1" applyFont="1" applyProtection="1">
      <alignment vertical="center"/>
    </xf>
    <xf numFmtId="177" fontId="14" fillId="5" borderId="0" xfId="5" applyNumberFormat="1" applyFont="1" applyFill="1" applyProtection="1">
      <alignment vertical="center"/>
    </xf>
    <xf numFmtId="177" fontId="14" fillId="0" borderId="0" xfId="5" applyNumberFormat="1" applyFont="1" applyAlignment="1" applyProtection="1">
      <alignment horizontal="right" vertical="center"/>
    </xf>
    <xf numFmtId="177" fontId="44" fillId="0" borderId="14" xfId="5" applyNumberFormat="1" applyFont="1" applyBorder="1" applyAlignment="1" applyProtection="1">
      <alignment horizontal="center" vertical="center" wrapText="1"/>
    </xf>
    <xf numFmtId="38" fontId="44" fillId="4" borderId="6" xfId="5" applyFont="1" applyFill="1" applyBorder="1" applyAlignment="1" applyProtection="1">
      <alignment vertical="center" shrinkToFit="1"/>
    </xf>
    <xf numFmtId="177" fontId="44" fillId="4" borderId="6" xfId="5" applyNumberFormat="1" applyFont="1" applyFill="1" applyBorder="1" applyAlignment="1" applyProtection="1">
      <alignment horizontal="right" vertical="center" shrinkToFit="1"/>
    </xf>
    <xf numFmtId="177" fontId="44" fillId="4" borderId="6" xfId="5" applyNumberFormat="1" applyFont="1" applyFill="1" applyBorder="1" applyAlignment="1" applyProtection="1">
      <alignment vertical="center" shrinkToFit="1"/>
    </xf>
    <xf numFmtId="38" fontId="44" fillId="4" borderId="7" xfId="5" applyFont="1" applyFill="1" applyBorder="1" applyAlignment="1" applyProtection="1">
      <alignment vertical="center" shrinkToFit="1"/>
    </xf>
    <xf numFmtId="38" fontId="14" fillId="0" borderId="11" xfId="5" applyFont="1" applyBorder="1" applyAlignment="1" applyProtection="1">
      <alignment vertical="center" shrinkToFit="1"/>
    </xf>
    <xf numFmtId="177" fontId="14" fillId="0" borderId="52" xfId="5" applyNumberFormat="1" applyFont="1" applyBorder="1" applyAlignment="1" applyProtection="1">
      <alignment horizontal="center" vertical="center" shrinkToFit="1"/>
    </xf>
    <xf numFmtId="182" fontId="14" fillId="6" borderId="21" xfId="0" applyNumberFormat="1" applyFont="1" applyFill="1" applyBorder="1" applyAlignment="1">
      <alignment vertical="center" shrinkToFit="1"/>
    </xf>
    <xf numFmtId="182" fontId="14" fillId="6" borderId="54" xfId="0" applyNumberFormat="1" applyFont="1" applyFill="1" applyBorder="1" applyAlignment="1">
      <alignment vertical="center" shrinkToFit="1"/>
    </xf>
    <xf numFmtId="182" fontId="14" fillId="6" borderId="56" xfId="0" applyNumberFormat="1" applyFont="1" applyFill="1" applyBorder="1" applyAlignment="1" applyProtection="1">
      <alignment vertical="center" shrinkToFit="1"/>
      <protection locked="0"/>
    </xf>
    <xf numFmtId="182" fontId="14" fillId="6" borderId="54" xfId="0" applyNumberFormat="1" applyFont="1" applyFill="1" applyBorder="1" applyAlignment="1">
      <alignment horizontal="center" vertical="center" shrinkToFit="1"/>
    </xf>
    <xf numFmtId="38" fontId="28" fillId="6" borderId="25" xfId="3" applyFont="1" applyFill="1" applyBorder="1" applyAlignment="1">
      <alignment horizontal="right" vertical="center" shrinkToFit="1"/>
    </xf>
    <xf numFmtId="0" fontId="14" fillId="0" borderId="16" xfId="0" applyFont="1" applyBorder="1" applyAlignment="1">
      <alignment vertical="center" shrinkToFit="1"/>
    </xf>
    <xf numFmtId="0" fontId="14" fillId="0" borderId="11" xfId="0" applyFont="1" applyBorder="1" applyAlignment="1">
      <alignment vertical="center" shrinkToFit="1"/>
    </xf>
    <xf numFmtId="0" fontId="14" fillId="4" borderId="0" xfId="0" applyFont="1" applyFill="1">
      <alignment vertical="center"/>
    </xf>
    <xf numFmtId="0" fontId="19" fillId="2" borderId="0" xfId="0" applyFont="1" applyFill="1">
      <alignment vertical="center"/>
    </xf>
    <xf numFmtId="0" fontId="18" fillId="2" borderId="0" xfId="0" applyFont="1" applyFill="1">
      <alignment vertical="center"/>
    </xf>
    <xf numFmtId="0" fontId="7" fillId="4" borderId="0" xfId="2" applyFont="1" applyFill="1" applyAlignment="1" applyProtection="1">
      <alignment vertical="center"/>
      <protection locked="0"/>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8" xfId="0" applyFont="1" applyFill="1" applyBorder="1" applyAlignment="1">
      <alignment horizontal="center" vertical="center"/>
    </xf>
    <xf numFmtId="0" fontId="14" fillId="3" borderId="51" xfId="0" applyFont="1" applyFill="1" applyBorder="1" applyAlignment="1">
      <alignment horizontal="center" vertical="center"/>
    </xf>
    <xf numFmtId="0" fontId="14" fillId="3" borderId="52" xfId="0" applyFont="1" applyFill="1" applyBorder="1" applyAlignment="1">
      <alignment horizontal="center" vertical="center"/>
    </xf>
    <xf numFmtId="0" fontId="14" fillId="3" borderId="53" xfId="0" applyFont="1" applyFill="1" applyBorder="1" applyAlignment="1">
      <alignment horizontal="center" vertical="center"/>
    </xf>
    <xf numFmtId="183" fontId="14" fillId="0" borderId="21" xfId="0" applyNumberFormat="1" applyFont="1" applyBorder="1" applyAlignment="1">
      <alignment vertical="center" shrinkToFit="1"/>
    </xf>
    <xf numFmtId="183" fontId="14" fillId="0" borderId="56" xfId="0" applyNumberFormat="1" applyFont="1" applyBorder="1" applyAlignment="1">
      <alignment vertical="center" shrinkToFit="1"/>
    </xf>
    <xf numFmtId="182" fontId="14" fillId="4" borderId="56" xfId="0" applyNumberFormat="1" applyFont="1" applyFill="1" applyBorder="1" applyAlignment="1" applyProtection="1">
      <alignment vertical="center" shrinkToFit="1"/>
      <protection locked="0"/>
    </xf>
    <xf numFmtId="182" fontId="14" fillId="0" borderId="54" xfId="0" applyNumberFormat="1" applyFont="1" applyBorder="1" applyAlignment="1">
      <alignment horizontal="center" vertical="center" shrinkToFit="1"/>
    </xf>
    <xf numFmtId="183" fontId="14" fillId="6" borderId="21" xfId="0" applyNumberFormat="1" applyFont="1" applyFill="1" applyBorder="1" applyAlignment="1">
      <alignment vertical="center" shrinkToFit="1"/>
    </xf>
    <xf numFmtId="183" fontId="14" fillId="6" borderId="56" xfId="0" applyNumberFormat="1" applyFont="1" applyFill="1" applyBorder="1" applyAlignment="1">
      <alignment vertical="center" shrinkToFit="1"/>
    </xf>
    <xf numFmtId="0" fontId="40" fillId="0" borderId="0" xfId="0" applyFont="1">
      <alignment vertical="center"/>
    </xf>
    <xf numFmtId="181" fontId="14" fillId="6" borderId="54" xfId="0" applyNumberFormat="1" applyFont="1" applyFill="1" applyBorder="1" applyAlignment="1">
      <alignment vertical="center" shrinkToFit="1"/>
    </xf>
    <xf numFmtId="0" fontId="14" fillId="0" borderId="6" xfId="0" applyFont="1" applyBorder="1" applyAlignment="1" applyProtection="1">
      <alignment vertical="center" shrinkToFit="1"/>
      <protection locked="0"/>
    </xf>
    <xf numFmtId="0" fontId="68" fillId="2" borderId="0" xfId="2" applyFont="1" applyFill="1" applyAlignment="1" applyProtection="1">
      <alignment vertical="center" wrapText="1"/>
      <protection locked="0"/>
    </xf>
    <xf numFmtId="0" fontId="71" fillId="3" borderId="0" xfId="2" applyFont="1" applyFill="1" applyAlignment="1" applyProtection="1">
      <alignment vertical="center"/>
      <protection locked="0"/>
    </xf>
    <xf numFmtId="0" fontId="22" fillId="3" borderId="0" xfId="2" applyFont="1" applyFill="1" applyAlignment="1" applyProtection="1">
      <alignment vertical="center" wrapText="1"/>
      <protection locked="0"/>
    </xf>
    <xf numFmtId="38" fontId="28" fillId="0" borderId="19" xfId="1" applyNumberFormat="1" applyFont="1" applyBorder="1" applyAlignment="1">
      <alignment horizontal="center" vertical="center" wrapText="1"/>
    </xf>
    <xf numFmtId="177" fontId="28" fillId="0" borderId="7" xfId="3" applyNumberFormat="1" applyFont="1" applyFill="1" applyBorder="1" applyAlignment="1">
      <alignment horizontal="right" vertical="center" shrinkToFit="1"/>
    </xf>
    <xf numFmtId="178" fontId="28" fillId="0" borderId="20" xfId="1" applyNumberFormat="1" applyFont="1" applyBorder="1" applyAlignment="1">
      <alignment vertical="center" shrinkToFit="1"/>
    </xf>
    <xf numFmtId="176" fontId="28" fillId="0" borderId="21" xfId="4" applyNumberFormat="1" applyFont="1" applyFill="1" applyBorder="1" applyAlignment="1">
      <alignment horizontal="right" vertical="center" shrinkToFit="1"/>
    </xf>
    <xf numFmtId="178" fontId="28" fillId="0" borderId="12" xfId="1" applyNumberFormat="1" applyFont="1" applyBorder="1" applyAlignment="1">
      <alignment vertical="center" shrinkToFit="1"/>
    </xf>
    <xf numFmtId="177" fontId="28" fillId="0" borderId="7" xfId="3" applyNumberFormat="1" applyFont="1" applyFill="1" applyBorder="1" applyAlignment="1" applyProtection="1">
      <alignment horizontal="right" vertical="center" shrinkToFit="1"/>
    </xf>
    <xf numFmtId="178" fontId="28" fillId="0" borderId="30" xfId="1" applyNumberFormat="1" applyFont="1" applyBorder="1" applyAlignment="1">
      <alignment vertical="center" shrinkToFit="1"/>
    </xf>
    <xf numFmtId="176" fontId="28" fillId="0" borderId="28" xfId="4" applyNumberFormat="1" applyFont="1" applyFill="1" applyBorder="1" applyAlignment="1">
      <alignment horizontal="right" vertical="center" shrinkToFit="1"/>
    </xf>
    <xf numFmtId="177" fontId="28" fillId="0" borderId="25" xfId="3" applyNumberFormat="1" applyFont="1" applyFill="1" applyBorder="1" applyAlignment="1">
      <alignment horizontal="right" vertical="center" shrinkToFit="1"/>
    </xf>
    <xf numFmtId="177" fontId="28" fillId="0" borderId="26" xfId="3" applyNumberFormat="1" applyFont="1" applyFill="1" applyBorder="1" applyAlignment="1">
      <alignment horizontal="right" vertical="center" shrinkToFit="1"/>
    </xf>
    <xf numFmtId="177" fontId="28" fillId="0" borderId="34" xfId="3" applyNumberFormat="1" applyFont="1" applyFill="1" applyBorder="1" applyAlignment="1">
      <alignment horizontal="right" vertical="center" shrinkToFit="1"/>
    </xf>
    <xf numFmtId="178" fontId="28" fillId="0" borderId="24" xfId="1" applyNumberFormat="1" applyFont="1" applyBorder="1" applyAlignment="1">
      <alignment vertical="center" shrinkToFit="1"/>
    </xf>
    <xf numFmtId="176" fontId="28" fillId="0" borderId="26" xfId="4" applyNumberFormat="1" applyFont="1" applyFill="1" applyBorder="1" applyAlignment="1">
      <alignment horizontal="right" vertical="center" shrinkToFit="1"/>
    </xf>
    <xf numFmtId="0" fontId="72" fillId="0" borderId="0" xfId="1" applyFont="1" applyAlignment="1">
      <alignment vertical="center"/>
    </xf>
    <xf numFmtId="0" fontId="24" fillId="0" borderId="0" xfId="1" applyFont="1" applyAlignment="1">
      <alignment horizontal="center" vertical="center"/>
    </xf>
    <xf numFmtId="0" fontId="71" fillId="2" borderId="0" xfId="2" applyFont="1" applyFill="1" applyAlignment="1" applyProtection="1">
      <alignment vertical="center"/>
      <protection locked="0"/>
    </xf>
    <xf numFmtId="176" fontId="18" fillId="0" borderId="63" xfId="6" applyNumberFormat="1" applyFont="1" applyFill="1" applyBorder="1">
      <alignment vertical="center"/>
    </xf>
    <xf numFmtId="0" fontId="14" fillId="0" borderId="7" xfId="0" applyFont="1" applyBorder="1" applyAlignment="1">
      <alignment horizontal="center" vertical="center" shrinkToFit="1"/>
    </xf>
    <xf numFmtId="0" fontId="15" fillId="6" borderId="6" xfId="1" applyFont="1" applyFill="1" applyBorder="1" applyAlignment="1">
      <alignment horizontal="center" vertical="center" wrapText="1"/>
    </xf>
    <xf numFmtId="180" fontId="7" fillId="0" borderId="0" xfId="2" applyNumberFormat="1" applyFont="1" applyAlignment="1">
      <alignment horizontal="center" vertical="center"/>
    </xf>
    <xf numFmtId="182" fontId="14" fillId="0" borderId="56" xfId="0" applyNumberFormat="1" applyFont="1" applyBorder="1" applyAlignment="1" applyProtection="1">
      <alignment vertical="center" shrinkToFit="1"/>
      <protection locked="0"/>
    </xf>
    <xf numFmtId="0" fontId="14" fillId="3" borderId="1" xfId="0" applyFont="1" applyFill="1" applyBorder="1" applyAlignment="1">
      <alignment horizontal="left" vertical="center"/>
    </xf>
    <xf numFmtId="0" fontId="31" fillId="5" borderId="0" xfId="1" applyFont="1" applyFill="1" applyAlignment="1">
      <alignment horizontal="center" vertical="center"/>
    </xf>
    <xf numFmtId="0" fontId="31" fillId="5" borderId="5" xfId="1" applyFont="1" applyFill="1" applyBorder="1" applyAlignment="1">
      <alignment horizontal="center" vertical="center"/>
    </xf>
    <xf numFmtId="0" fontId="19" fillId="0" borderId="0" xfId="1" applyFont="1" applyAlignment="1">
      <alignment horizontal="left" vertical="center" wrapText="1"/>
    </xf>
    <xf numFmtId="0" fontId="19" fillId="0" borderId="0" xfId="1" applyFont="1" applyAlignment="1">
      <alignment horizontal="left" vertical="center"/>
    </xf>
    <xf numFmtId="0" fontId="19" fillId="0" borderId="5" xfId="1" applyFont="1" applyBorder="1" applyAlignment="1">
      <alignment horizontal="left" vertical="center"/>
    </xf>
    <xf numFmtId="0" fontId="15" fillId="0" borderId="4" xfId="1" applyFont="1" applyBorder="1" applyAlignment="1">
      <alignment horizontal="center" vertical="center" wrapText="1"/>
    </xf>
    <xf numFmtId="0" fontId="15" fillId="0" borderId="0" xfId="1" applyFont="1" applyAlignment="1">
      <alignment horizontal="center" vertical="center" wrapText="1"/>
    </xf>
    <xf numFmtId="0" fontId="15" fillId="0" borderId="5" xfId="1" applyFont="1" applyBorder="1" applyAlignment="1">
      <alignment horizontal="center" vertical="center" wrapText="1"/>
    </xf>
    <xf numFmtId="0" fontId="50" fillId="0" borderId="4" xfId="1" applyFont="1" applyBorder="1" applyAlignment="1">
      <alignment horizontal="left" vertical="center" wrapText="1"/>
    </xf>
    <xf numFmtId="0" fontId="50" fillId="0" borderId="0" xfId="1" applyFont="1" applyAlignment="1">
      <alignment horizontal="left" vertical="center" wrapText="1"/>
    </xf>
    <xf numFmtId="0" fontId="50" fillId="0" borderId="5" xfId="1" applyFont="1" applyBorder="1" applyAlignment="1">
      <alignment horizontal="left" vertical="center" wrapText="1"/>
    </xf>
    <xf numFmtId="0" fontId="7" fillId="2" borderId="0" xfId="2" applyFont="1" applyFill="1" applyAlignment="1" applyProtection="1">
      <alignment horizontal="center" vertical="center"/>
      <protection locked="0"/>
    </xf>
    <xf numFmtId="0" fontId="7" fillId="4" borderId="0" xfId="2" applyFont="1" applyFill="1" applyAlignment="1" applyProtection="1">
      <alignment horizontal="left" vertical="center"/>
      <protection locked="0"/>
    </xf>
    <xf numFmtId="0" fontId="7" fillId="4" borderId="0" xfId="2" applyFont="1" applyFill="1" applyAlignment="1" applyProtection="1">
      <alignment horizontal="right" vertical="center" wrapText="1" shrinkToFit="1"/>
      <protection locked="0"/>
    </xf>
    <xf numFmtId="0" fontId="7" fillId="2" borderId="0" xfId="2" applyFont="1" applyFill="1" applyAlignment="1">
      <alignment vertical="center" wrapText="1"/>
    </xf>
    <xf numFmtId="0" fontId="8" fillId="2" borderId="0" xfId="2" applyFont="1" applyFill="1" applyAlignment="1">
      <alignment vertical="center" wrapText="1"/>
    </xf>
    <xf numFmtId="0" fontId="7" fillId="4" borderId="0" xfId="2" applyFont="1" applyFill="1" applyAlignment="1" applyProtection="1">
      <alignment horizontal="left" vertical="center" wrapText="1" shrinkToFit="1"/>
      <protection locked="0"/>
    </xf>
    <xf numFmtId="0" fontId="13" fillId="4" borderId="0" xfId="2" applyFont="1" applyFill="1" applyAlignment="1" applyProtection="1">
      <alignment horizontal="left" vertical="center" wrapText="1"/>
      <protection locked="0"/>
    </xf>
    <xf numFmtId="0" fontId="7" fillId="4" borderId="0" xfId="2" applyFont="1" applyFill="1" applyAlignment="1" applyProtection="1">
      <alignment horizontal="left" vertical="center" wrapText="1"/>
      <protection locked="0"/>
    </xf>
    <xf numFmtId="0" fontId="61" fillId="2" borderId="0" xfId="2" applyFont="1" applyFill="1" applyAlignment="1">
      <alignment horizontal="left" vertical="center" wrapText="1"/>
    </xf>
    <xf numFmtId="0" fontId="22" fillId="3" borderId="0" xfId="1" applyFont="1" applyFill="1" applyAlignment="1" applyProtection="1">
      <alignment horizontal="left" vertical="center" wrapText="1"/>
      <protection locked="0"/>
    </xf>
    <xf numFmtId="0" fontId="8" fillId="4" borderId="0" xfId="2" applyFont="1" applyFill="1" applyAlignment="1">
      <alignment horizontal="center" vertical="center" wrapText="1"/>
    </xf>
    <xf numFmtId="0" fontId="8" fillId="2" borderId="0" xfId="2" applyFont="1" applyFill="1" applyAlignment="1">
      <alignment horizontal="left" vertical="center"/>
    </xf>
    <xf numFmtId="0" fontId="7" fillId="2" borderId="0" xfId="2" applyFont="1" applyFill="1" applyAlignment="1">
      <alignment horizontal="left" vertical="center" wrapText="1"/>
    </xf>
    <xf numFmtId="0" fontId="7" fillId="6" borderId="0" xfId="2" applyFont="1" applyFill="1" applyAlignment="1" applyProtection="1">
      <alignment horizontal="left" vertical="center" wrapText="1"/>
      <protection locked="0"/>
    </xf>
    <xf numFmtId="0" fontId="7" fillId="4" borderId="0" xfId="2" applyFont="1" applyFill="1" applyAlignment="1" applyProtection="1">
      <alignment horizontal="left" vertical="center" shrinkToFit="1"/>
      <protection locked="0"/>
    </xf>
    <xf numFmtId="0" fontId="7" fillId="4" borderId="0" xfId="2" applyFont="1" applyFill="1" applyAlignment="1" applyProtection="1">
      <alignment horizontal="center" vertical="center"/>
      <protection locked="0"/>
    </xf>
    <xf numFmtId="0" fontId="40" fillId="0" borderId="6" xfId="0" applyFont="1" applyBorder="1" applyAlignment="1">
      <alignment horizontal="center" vertical="center"/>
    </xf>
    <xf numFmtId="0" fontId="44" fillId="4" borderId="20" xfId="0" applyFont="1" applyFill="1" applyBorder="1" applyAlignment="1">
      <alignment horizontal="center" vertical="center"/>
    </xf>
    <xf numFmtId="0" fontId="44" fillId="4" borderId="12" xfId="0" applyFont="1" applyFill="1" applyBorder="1" applyAlignment="1">
      <alignment horizontal="center"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4" fillId="6" borderId="40" xfId="0" applyFont="1" applyFill="1" applyBorder="1" applyAlignment="1" applyProtection="1">
      <alignment horizontal="center" vertical="center"/>
      <protection locked="0"/>
    </xf>
    <xf numFmtId="0" fontId="14" fillId="6" borderId="41" xfId="0" applyFont="1" applyFill="1" applyBorder="1" applyAlignment="1" applyProtection="1">
      <alignment horizontal="center" vertical="center"/>
      <protection locked="0"/>
    </xf>
    <xf numFmtId="0" fontId="14" fillId="6" borderId="42" xfId="0" applyFont="1" applyFill="1" applyBorder="1" applyAlignment="1" applyProtection="1">
      <alignment horizontal="center" vertical="center"/>
      <protection locked="0"/>
    </xf>
    <xf numFmtId="0" fontId="14" fillId="0" borderId="43"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47" xfId="0" applyFont="1" applyBorder="1" applyAlignment="1">
      <alignment horizontal="center" vertical="center"/>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14" fillId="0" borderId="16"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44" fillId="0" borderId="22" xfId="0" applyFont="1" applyBorder="1" applyAlignment="1">
      <alignment horizontal="center" vertical="center" wrapText="1"/>
    </xf>
    <xf numFmtId="0" fontId="44" fillId="0" borderId="23" xfId="0" applyFont="1" applyBorder="1" applyAlignment="1">
      <alignment horizontal="center" vertical="center" wrapText="1"/>
    </xf>
    <xf numFmtId="0" fontId="46" fillId="4" borderId="20" xfId="0" applyFont="1" applyFill="1" applyBorder="1" applyAlignment="1">
      <alignment horizontal="center" vertical="center" wrapText="1"/>
    </xf>
    <xf numFmtId="0" fontId="46" fillId="4" borderId="12" xfId="0" applyFont="1" applyFill="1" applyBorder="1" applyAlignment="1">
      <alignment horizontal="center" vertical="center" wrapText="1"/>
    </xf>
    <xf numFmtId="0" fontId="15" fillId="0" borderId="59" xfId="0" applyFont="1" applyBorder="1" applyAlignment="1">
      <alignment horizontal="left" vertical="center" wrapText="1"/>
    </xf>
    <xf numFmtId="0" fontId="15" fillId="0" borderId="6" xfId="0" applyFont="1" applyBorder="1" applyAlignment="1">
      <alignment horizontal="left" vertical="center" wrapText="1"/>
    </xf>
    <xf numFmtId="0" fontId="15" fillId="0" borderId="68" xfId="0" applyFont="1" applyBorder="1" applyAlignment="1">
      <alignment horizontal="center" vertical="center" wrapText="1"/>
    </xf>
    <xf numFmtId="0" fontId="15" fillId="0" borderId="7" xfId="0" applyFont="1" applyBorder="1" applyAlignment="1">
      <alignment horizontal="center" vertical="center"/>
    </xf>
    <xf numFmtId="0" fontId="15" fillId="0" borderId="61" xfId="0" applyFont="1" applyBorder="1" applyAlignment="1">
      <alignment horizontal="left" vertical="center"/>
    </xf>
    <xf numFmtId="0" fontId="15" fillId="0" borderId="62" xfId="0" applyFont="1" applyBorder="1" applyAlignment="1">
      <alignment horizontal="left" vertical="center"/>
    </xf>
    <xf numFmtId="0" fontId="15" fillId="0" borderId="59" xfId="0" applyFont="1" applyBorder="1" applyAlignment="1">
      <alignment horizontal="left" vertical="center"/>
    </xf>
    <xf numFmtId="0" fontId="15" fillId="0" borderId="6" xfId="0" applyFont="1" applyBorder="1" applyAlignment="1">
      <alignment horizontal="left" vertical="center"/>
    </xf>
    <xf numFmtId="0" fontId="21" fillId="0" borderId="0" xfId="0" applyFont="1" applyAlignment="1">
      <alignment horizontal="left" vertical="center" wrapText="1"/>
    </xf>
    <xf numFmtId="0" fontId="47" fillId="0" borderId="0" xfId="0" applyFont="1" applyAlignment="1">
      <alignment horizontal="left" vertical="center"/>
    </xf>
    <xf numFmtId="0" fontId="15" fillId="0" borderId="64" xfId="0" applyFont="1" applyBorder="1" applyAlignment="1">
      <alignment horizontal="left" vertical="center"/>
    </xf>
    <xf numFmtId="0" fontId="15" fillId="0" borderId="35" xfId="0" applyFont="1" applyBorder="1" applyAlignment="1">
      <alignment horizontal="left" vertical="center"/>
    </xf>
    <xf numFmtId="0" fontId="15" fillId="0" borderId="9" xfId="0" applyFont="1" applyBorder="1" applyAlignment="1">
      <alignment horizontal="left" vertical="center"/>
    </xf>
    <xf numFmtId="0" fontId="15" fillId="0" borderId="65" xfId="0" applyFont="1" applyBorder="1" applyAlignment="1">
      <alignment horizontal="left" vertical="center"/>
    </xf>
    <xf numFmtId="0" fontId="15" fillId="0" borderId="66" xfId="0" applyFont="1" applyBorder="1" applyAlignment="1">
      <alignment horizontal="left" vertical="center"/>
    </xf>
    <xf numFmtId="0" fontId="15" fillId="0" borderId="67" xfId="0" applyFont="1" applyBorder="1" applyAlignment="1">
      <alignment horizontal="left" vertical="center"/>
    </xf>
    <xf numFmtId="0" fontId="15" fillId="0" borderId="70" xfId="0" applyFont="1" applyBorder="1" applyAlignment="1">
      <alignment horizontal="center" vertical="center" wrapText="1"/>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8" fillId="0" borderId="71" xfId="0" applyFont="1" applyBorder="1" applyAlignment="1">
      <alignment horizontal="center" vertical="center"/>
    </xf>
    <xf numFmtId="0" fontId="48" fillId="0" borderId="72" xfId="0" applyFont="1" applyBorder="1" applyAlignment="1">
      <alignment horizontal="center" vertical="center"/>
    </xf>
    <xf numFmtId="0" fontId="48" fillId="0" borderId="73" xfId="0" applyFont="1" applyBorder="1" applyAlignment="1">
      <alignment horizontal="center" vertical="center"/>
    </xf>
    <xf numFmtId="0" fontId="48" fillId="0" borderId="71" xfId="0" applyFont="1" applyBorder="1" applyAlignment="1">
      <alignment horizontal="center" vertical="center"/>
    </xf>
    <xf numFmtId="0" fontId="15" fillId="0" borderId="64" xfId="0" applyFont="1" applyBorder="1" applyAlignment="1">
      <alignment horizontal="center" vertical="center"/>
    </xf>
    <xf numFmtId="0" fontId="15" fillId="0" borderId="35" xfId="0" applyFont="1" applyBorder="1" applyAlignment="1">
      <alignment horizontal="center" vertical="center"/>
    </xf>
    <xf numFmtId="0" fontId="15" fillId="0" borderId="9" xfId="0" applyFont="1" applyBorder="1" applyAlignment="1">
      <alignment horizontal="center" vertical="center"/>
    </xf>
    <xf numFmtId="0" fontId="28" fillId="0" borderId="0" xfId="1" applyFont="1" applyAlignment="1">
      <alignment horizontal="left" vertical="center" shrinkToFit="1"/>
    </xf>
    <xf numFmtId="0" fontId="28" fillId="0" borderId="0" xfId="1" applyFont="1" applyAlignment="1">
      <alignment horizontal="left" vertical="center"/>
    </xf>
    <xf numFmtId="0" fontId="28" fillId="0" borderId="8" xfId="1" applyFont="1" applyBorder="1" applyAlignment="1">
      <alignment horizontal="center" vertical="center"/>
    </xf>
    <xf numFmtId="0" fontId="28" fillId="0" borderId="35" xfId="1" applyFont="1" applyBorder="1" applyAlignment="1">
      <alignment horizontal="center" vertical="center"/>
    </xf>
    <xf numFmtId="0" fontId="28" fillId="0" borderId="2" xfId="1" applyFont="1" applyBorder="1" applyAlignment="1">
      <alignment horizontal="left" vertical="center" wrapText="1"/>
    </xf>
    <xf numFmtId="0" fontId="28" fillId="0" borderId="0" xfId="1" applyFont="1" applyAlignment="1">
      <alignment horizontal="left" vertical="center" wrapText="1"/>
    </xf>
    <xf numFmtId="0" fontId="28" fillId="0" borderId="10" xfId="1" applyFont="1" applyBorder="1" applyAlignment="1">
      <alignment horizontal="center" vertical="center" wrapText="1"/>
    </xf>
    <xf numFmtId="0" fontId="28" fillId="0" borderId="15" xfId="1" applyFont="1" applyBorder="1" applyAlignment="1">
      <alignment horizontal="center" vertical="center" wrapText="1"/>
    </xf>
    <xf numFmtId="0" fontId="28" fillId="0" borderId="11" xfId="1" applyFont="1" applyBorder="1" applyAlignment="1">
      <alignment horizontal="center" vertical="center" wrapText="1"/>
    </xf>
    <xf numFmtId="0" fontId="28" fillId="0" borderId="16" xfId="1" applyFont="1" applyBorder="1" applyAlignment="1">
      <alignment horizontal="center" vertical="center" wrapText="1"/>
    </xf>
    <xf numFmtId="0" fontId="28" fillId="0" borderId="12" xfId="1" applyFont="1" applyBorder="1" applyAlignment="1">
      <alignment horizontal="center" vertical="center" wrapText="1"/>
    </xf>
    <xf numFmtId="0" fontId="28" fillId="0" borderId="9" xfId="1" applyFont="1" applyBorder="1" applyAlignment="1">
      <alignment horizontal="center" vertical="center" wrapText="1"/>
    </xf>
    <xf numFmtId="0" fontId="28" fillId="0" borderId="6" xfId="1" applyFont="1" applyBorder="1" applyAlignment="1">
      <alignment horizontal="center" vertical="center" wrapText="1"/>
    </xf>
    <xf numFmtId="0" fontId="28" fillId="0" borderId="8" xfId="1" applyFont="1" applyBorder="1" applyAlignment="1">
      <alignment horizontal="center" vertical="center" wrapText="1"/>
    </xf>
    <xf numFmtId="186" fontId="28" fillId="0" borderId="12" xfId="1" applyNumberFormat="1" applyFont="1" applyBorder="1" applyAlignment="1" applyProtection="1">
      <alignment horizontal="center" vertical="center" wrapText="1"/>
      <protection locked="0"/>
    </xf>
    <xf numFmtId="186" fontId="28" fillId="0" borderId="9" xfId="1" applyNumberFormat="1" applyFont="1" applyBorder="1" applyAlignment="1" applyProtection="1">
      <alignment horizontal="center" vertical="center" wrapText="1"/>
      <protection locked="0"/>
    </xf>
    <xf numFmtId="186" fontId="28" fillId="0" borderId="6" xfId="1" applyNumberFormat="1" applyFont="1" applyBorder="1" applyAlignment="1" applyProtection="1">
      <alignment horizontal="center" vertical="center" wrapText="1"/>
      <protection locked="0"/>
    </xf>
    <xf numFmtId="186" fontId="28" fillId="0" borderId="8" xfId="1" applyNumberFormat="1" applyFont="1" applyBorder="1" applyAlignment="1" applyProtection="1">
      <alignment horizontal="center" vertical="center" wrapText="1"/>
      <protection locked="0"/>
    </xf>
    <xf numFmtId="0" fontId="37" fillId="0" borderId="0" xfId="1" applyFont="1" applyAlignment="1">
      <alignment horizontal="left" vertical="center" wrapText="1"/>
    </xf>
    <xf numFmtId="180" fontId="26" fillId="0" borderId="0" xfId="1" applyNumberFormat="1" applyFont="1" applyAlignment="1">
      <alignment horizontal="left" vertical="center" wrapText="1" shrinkToFit="1"/>
    </xf>
    <xf numFmtId="180" fontId="26" fillId="0" borderId="0" xfId="1" applyNumberFormat="1" applyFont="1" applyAlignment="1">
      <alignment horizontal="left" vertical="center" shrinkToFit="1"/>
    </xf>
    <xf numFmtId="0" fontId="28" fillId="0" borderId="3" xfId="1" applyFont="1" applyBorder="1" applyAlignment="1">
      <alignment horizontal="center" vertical="center" wrapText="1"/>
    </xf>
    <xf numFmtId="0" fontId="28" fillId="0" borderId="5" xfId="1" applyFont="1" applyBorder="1" applyAlignment="1">
      <alignment horizontal="center" vertical="center" wrapText="1"/>
    </xf>
    <xf numFmtId="0" fontId="28" fillId="0" borderId="29" xfId="1" applyFont="1" applyBorder="1" applyAlignment="1">
      <alignment horizontal="center" vertical="center" wrapText="1"/>
    </xf>
    <xf numFmtId="0" fontId="28" fillId="0" borderId="32" xfId="1" applyFont="1" applyBorder="1" applyAlignment="1">
      <alignment horizontal="center" vertical="center" wrapText="1"/>
    </xf>
    <xf numFmtId="0" fontId="28" fillId="0" borderId="27" xfId="1" applyFont="1" applyBorder="1" applyAlignment="1">
      <alignment horizontal="center" vertical="center" wrapText="1"/>
    </xf>
    <xf numFmtId="0" fontId="28" fillId="0" borderId="37" xfId="1" applyFont="1" applyBorder="1" applyAlignment="1">
      <alignment horizontal="center" vertical="center" wrapText="1"/>
    </xf>
    <xf numFmtId="0" fontId="55" fillId="0" borderId="4" xfId="0" applyFont="1" applyBorder="1" applyAlignment="1">
      <alignment horizontal="left" vertical="center" wrapText="1"/>
    </xf>
    <xf numFmtId="0" fontId="55" fillId="0" borderId="0" xfId="0" applyFont="1" applyAlignment="1">
      <alignment horizontal="left" vertical="center" wrapText="1"/>
    </xf>
    <xf numFmtId="0" fontId="55" fillId="0" borderId="5" xfId="0" applyFont="1" applyBorder="1" applyAlignment="1">
      <alignment horizontal="left" vertical="center" wrapText="1"/>
    </xf>
    <xf numFmtId="0" fontId="62" fillId="4" borderId="4" xfId="0" applyFont="1" applyFill="1" applyBorder="1" applyAlignment="1">
      <alignment horizontal="center" vertical="center"/>
    </xf>
    <xf numFmtId="0" fontId="62" fillId="4" borderId="0" xfId="0" applyFont="1" applyFill="1" applyAlignment="1">
      <alignment horizontal="center" vertical="center"/>
    </xf>
    <xf numFmtId="0" fontId="62" fillId="4" borderId="5"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8" xfId="0" applyFont="1" applyFill="1" applyBorder="1" applyAlignment="1">
      <alignment horizontal="center" vertical="center"/>
    </xf>
    <xf numFmtId="0" fontId="14" fillId="3" borderId="51" xfId="0" applyFont="1" applyFill="1" applyBorder="1" applyAlignment="1">
      <alignment horizontal="center" vertical="center"/>
    </xf>
    <xf numFmtId="0" fontId="14" fillId="3" borderId="52" xfId="0" applyFont="1" applyFill="1" applyBorder="1" applyAlignment="1">
      <alignment horizontal="center" vertical="center"/>
    </xf>
    <xf numFmtId="0" fontId="14" fillId="3" borderId="53" xfId="0" applyFont="1" applyFill="1" applyBorder="1" applyAlignment="1">
      <alignment horizontal="center" vertical="center"/>
    </xf>
    <xf numFmtId="180" fontId="26" fillId="6" borderId="0" xfId="1" applyNumberFormat="1" applyFont="1" applyFill="1" applyAlignment="1" applyProtection="1">
      <alignment horizontal="left" vertical="center" shrinkToFit="1"/>
      <protection locked="0"/>
    </xf>
    <xf numFmtId="180" fontId="26" fillId="6" borderId="0" xfId="1" applyNumberFormat="1" applyFont="1" applyFill="1" applyAlignment="1" applyProtection="1">
      <alignment horizontal="left" vertical="center" wrapText="1" shrinkToFit="1"/>
      <protection locked="0"/>
    </xf>
    <xf numFmtId="0" fontId="28" fillId="6" borderId="0" xfId="1" applyFont="1" applyFill="1" applyAlignment="1" applyProtection="1">
      <alignment horizontal="left" vertical="center" shrinkToFit="1"/>
      <protection locked="0"/>
    </xf>
  </cellXfs>
  <cellStyles count="8">
    <cellStyle name="パーセント" xfId="6" builtinId="5"/>
    <cellStyle name="パーセント 2" xfId="4" xr:uid="{00000000-0005-0000-0000-000001000000}"/>
    <cellStyle name="ハイパーリンク" xfId="7" builtinId="8"/>
    <cellStyle name="桁区切り" xfId="5" builtinId="6"/>
    <cellStyle name="桁区切り 2" xfId="3" xr:uid="{00000000-0005-0000-0000-000003000000}"/>
    <cellStyle name="標準" xfId="0" builtinId="0"/>
    <cellStyle name="標準 2" xfId="1" xr:uid="{00000000-0005-0000-0000-000005000000}"/>
    <cellStyle name="標準 2 2" xfId="2" xr:uid="{00000000-0005-0000-0000-000006000000}"/>
  </cellStyles>
  <dxfs count="0"/>
  <tableStyles count="0" defaultTableStyle="TableStyleMedium2" defaultPivotStyle="PivotStyleLight16"/>
  <colors>
    <mruColors>
      <color rgb="FFCCFFFF"/>
      <color rgb="FFDDEBF7"/>
      <color rgb="FF99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2reduction-report.my.salesforce-site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56"/>
  <sheetViews>
    <sheetView tabSelected="1" view="pageBreakPreview" zoomScaleNormal="100" zoomScaleSheetLayoutView="100" zoomScalePageLayoutView="130" workbookViewId="0">
      <selection activeCell="D17" sqref="D17"/>
    </sheetView>
  </sheetViews>
  <sheetFormatPr defaultColWidth="13.625" defaultRowHeight="16.5"/>
  <cols>
    <col min="1" max="1" width="2.5" style="15" customWidth="1"/>
    <col min="2" max="2" width="2" style="15" customWidth="1"/>
    <col min="3" max="3" width="80.375" style="9" customWidth="1"/>
    <col min="4" max="4" width="12.125" style="10" customWidth="1"/>
    <col min="5" max="5" width="2.625" style="10" customWidth="1"/>
    <col min="6" max="6" width="5.125" style="10" customWidth="1"/>
    <col min="7" max="7" width="61.125" style="10" customWidth="1"/>
    <col min="8" max="8" width="11" style="9" customWidth="1"/>
    <col min="9" max="9" width="14" style="9" customWidth="1"/>
    <col min="10" max="16384" width="13.625" style="15"/>
  </cols>
  <sheetData>
    <row r="1" spans="2:9" ht="16.5" customHeight="1">
      <c r="B1" s="13"/>
      <c r="C1" s="14"/>
      <c r="D1" s="25" t="s">
        <v>238</v>
      </c>
      <c r="E1" s="24"/>
    </row>
    <row r="2" spans="2:9" ht="36.950000000000003" customHeight="1">
      <c r="B2" s="351" t="s">
        <v>201</v>
      </c>
      <c r="C2" s="352"/>
      <c r="D2" s="352"/>
      <c r="E2" s="353"/>
      <c r="G2" s="215" t="s">
        <v>170</v>
      </c>
    </row>
    <row r="3" spans="2:9" ht="38.1" customHeight="1">
      <c r="B3" s="354" t="s">
        <v>237</v>
      </c>
      <c r="C3" s="355"/>
      <c r="D3" s="355"/>
      <c r="E3" s="356"/>
      <c r="G3" s="192" t="s">
        <v>171</v>
      </c>
    </row>
    <row r="4" spans="2:9" ht="42" customHeight="1">
      <c r="B4" s="17"/>
      <c r="C4" s="346" t="s">
        <v>0</v>
      </c>
      <c r="D4" s="346"/>
      <c r="E4" s="347"/>
      <c r="G4" s="192" t="s">
        <v>194</v>
      </c>
      <c r="H4"/>
      <c r="I4"/>
    </row>
    <row r="5" spans="2:9" ht="11.1" customHeight="1">
      <c r="B5" s="16"/>
      <c r="E5" s="20"/>
      <c r="G5" s="192"/>
      <c r="H5" s="10"/>
      <c r="I5" s="10"/>
    </row>
    <row r="6" spans="2:9" ht="42.95" customHeight="1">
      <c r="B6" s="16"/>
      <c r="C6" s="348" t="s">
        <v>187</v>
      </c>
      <c r="D6" s="348"/>
      <c r="E6" s="20"/>
      <c r="G6" s="192" t="s">
        <v>221</v>
      </c>
      <c r="H6" s="10"/>
      <c r="I6" s="10"/>
    </row>
    <row r="7" spans="2:9" ht="41.1" customHeight="1">
      <c r="B7" s="16"/>
      <c r="C7" s="348" t="s">
        <v>58</v>
      </c>
      <c r="D7" s="349"/>
      <c r="E7" s="350"/>
      <c r="G7" s="19"/>
      <c r="H7" s="10"/>
      <c r="I7" s="10"/>
    </row>
    <row r="8" spans="2:9" ht="30.75" customHeight="1">
      <c r="B8" s="16"/>
      <c r="C8" s="57" t="s">
        <v>59</v>
      </c>
      <c r="D8" s="41"/>
      <c r="E8" s="42"/>
      <c r="G8" s="192" t="s">
        <v>239</v>
      </c>
      <c r="H8" s="10"/>
      <c r="I8" s="10"/>
    </row>
    <row r="9" spans="2:9" ht="30.75" customHeight="1">
      <c r="B9" s="16"/>
      <c r="C9" s="342" t="s">
        <v>248</v>
      </c>
      <c r="D9" s="41"/>
      <c r="E9" s="42"/>
      <c r="G9" s="19"/>
      <c r="H9" s="10"/>
      <c r="I9" s="10"/>
    </row>
    <row r="10" spans="2:9">
      <c r="B10" s="16"/>
      <c r="E10" s="20"/>
      <c r="H10" s="10"/>
      <c r="I10" s="10"/>
    </row>
    <row r="11" spans="2:9">
      <c r="B11" s="16"/>
      <c r="C11" s="9" t="s">
        <v>28</v>
      </c>
      <c r="E11" s="20"/>
      <c r="H11" s="10"/>
      <c r="I11" s="10"/>
    </row>
    <row r="12" spans="2:9" ht="15.75">
      <c r="B12" s="16"/>
      <c r="C12" s="10" t="s">
        <v>152</v>
      </c>
      <c r="E12" s="20"/>
      <c r="H12" s="19"/>
      <c r="I12" s="10"/>
    </row>
    <row r="13" spans="2:9">
      <c r="B13" s="16"/>
      <c r="E13" s="20"/>
      <c r="H13" s="10"/>
      <c r="I13" s="10"/>
    </row>
    <row r="14" spans="2:9">
      <c r="B14" s="16"/>
      <c r="C14" s="9" t="s">
        <v>48</v>
      </c>
      <c r="E14" s="20"/>
      <c r="H14" s="10"/>
      <c r="I14" s="10"/>
    </row>
    <row r="15" spans="2:9" ht="31.5">
      <c r="B15" s="16"/>
      <c r="C15" s="19" t="s">
        <v>250</v>
      </c>
      <c r="E15" s="20"/>
      <c r="H15" s="10"/>
      <c r="I15" s="10"/>
    </row>
    <row r="16" spans="2:9" ht="15.75">
      <c r="B16" s="16"/>
      <c r="C16" s="10"/>
      <c r="E16" s="20"/>
      <c r="H16" s="10"/>
      <c r="I16" s="10"/>
    </row>
    <row r="17" spans="2:9">
      <c r="B17" s="16"/>
      <c r="C17" s="9" t="s">
        <v>132</v>
      </c>
      <c r="E17" s="20"/>
      <c r="H17" s="10"/>
      <c r="I17" s="10"/>
    </row>
    <row r="18" spans="2:9" ht="18.95" customHeight="1">
      <c r="B18" s="16"/>
      <c r="C18" s="187" t="s">
        <v>140</v>
      </c>
      <c r="D18" s="19"/>
      <c r="E18" s="21"/>
      <c r="H18" s="10"/>
      <c r="I18" s="10"/>
    </row>
    <row r="19" spans="2:9" ht="18.95" customHeight="1">
      <c r="B19" s="16"/>
      <c r="C19" s="187"/>
      <c r="D19" s="19"/>
      <c r="E19" s="21"/>
      <c r="H19" s="10"/>
      <c r="I19" s="10"/>
    </row>
    <row r="20" spans="2:9" ht="16.5" customHeight="1">
      <c r="B20" s="16"/>
      <c r="C20" s="187"/>
      <c r="D20" s="19"/>
      <c r="E20" s="21"/>
      <c r="H20" s="10"/>
      <c r="I20" s="10"/>
    </row>
    <row r="21" spans="2:9" ht="18.95" customHeight="1">
      <c r="B21" s="16"/>
      <c r="C21" s="9" t="s">
        <v>164</v>
      </c>
      <c r="D21" s="19"/>
      <c r="E21" s="21"/>
      <c r="H21" s="10"/>
      <c r="I21" s="10"/>
    </row>
    <row r="22" spans="2:9" ht="18.95" customHeight="1">
      <c r="B22" s="16"/>
      <c r="C22" s="212" t="s">
        <v>181</v>
      </c>
      <c r="D22" s="19"/>
      <c r="E22" s="21"/>
      <c r="H22" s="10"/>
      <c r="I22" s="10"/>
    </row>
    <row r="23" spans="2:9" ht="15.75">
      <c r="B23" s="16"/>
      <c r="C23" s="43"/>
      <c r="E23" s="20"/>
      <c r="H23" s="10"/>
      <c r="I23" s="10"/>
    </row>
    <row r="24" spans="2:9">
      <c r="B24" s="16"/>
      <c r="C24" s="211" t="s">
        <v>165</v>
      </c>
      <c r="E24" s="20"/>
      <c r="H24" s="10"/>
      <c r="I24" s="10"/>
    </row>
    <row r="25" spans="2:9" s="191" customFormat="1" ht="14.25">
      <c r="B25" s="189"/>
      <c r="C25" s="11" t="s">
        <v>178</v>
      </c>
      <c r="D25" s="11"/>
      <c r="E25" s="190"/>
      <c r="F25" s="11"/>
      <c r="G25" s="11"/>
      <c r="H25" s="11"/>
      <c r="I25" s="11"/>
    </row>
    <row r="26" spans="2:9" s="191" customFormat="1" ht="14.25">
      <c r="B26" s="189"/>
      <c r="C26" s="11" t="s">
        <v>156</v>
      </c>
      <c r="D26" s="11"/>
      <c r="E26" s="190"/>
      <c r="F26" s="11"/>
      <c r="G26" s="11"/>
      <c r="H26" s="11"/>
      <c r="I26" s="11"/>
    </row>
    <row r="27" spans="2:9" s="191" customFormat="1" ht="14.25">
      <c r="B27" s="189"/>
      <c r="C27" s="11" t="s">
        <v>49</v>
      </c>
      <c r="D27" s="11"/>
      <c r="E27" s="190"/>
      <c r="F27" s="11"/>
      <c r="G27" s="11"/>
      <c r="H27" s="11"/>
      <c r="I27" s="11"/>
    </row>
    <row r="28" spans="2:9" s="191" customFormat="1" ht="14.25">
      <c r="B28" s="189"/>
      <c r="C28" s="11" t="s">
        <v>151</v>
      </c>
      <c r="D28" s="11"/>
      <c r="E28" s="190"/>
      <c r="F28" s="11"/>
      <c r="G28" s="11"/>
      <c r="H28" s="11"/>
      <c r="I28" s="11"/>
    </row>
    <row r="29" spans="2:9" s="191" customFormat="1" ht="14.25">
      <c r="B29" s="189"/>
      <c r="C29" s="11" t="s">
        <v>163</v>
      </c>
      <c r="D29" s="11"/>
      <c r="E29" s="190"/>
      <c r="F29" s="11"/>
      <c r="G29" s="11"/>
      <c r="H29" s="11"/>
      <c r="I29" s="11"/>
    </row>
    <row r="30" spans="2:9" s="191" customFormat="1" ht="14.25">
      <c r="B30" s="189"/>
      <c r="C30" s="11" t="s">
        <v>50</v>
      </c>
      <c r="D30" s="11"/>
      <c r="E30" s="190"/>
      <c r="F30" s="11"/>
      <c r="G30" s="11"/>
      <c r="H30" s="11"/>
      <c r="I30" s="11"/>
    </row>
    <row r="31" spans="2:9" ht="15.75">
      <c r="B31" s="16"/>
      <c r="C31" s="10" t="s">
        <v>60</v>
      </c>
      <c r="E31" s="20"/>
      <c r="H31" s="10"/>
      <c r="I31" s="10"/>
    </row>
    <row r="32" spans="2:9">
      <c r="B32" s="16"/>
      <c r="C32" s="59" t="s">
        <v>51</v>
      </c>
      <c r="E32" s="20"/>
    </row>
    <row r="33" spans="2:9" s="191" customFormat="1" ht="15.75">
      <c r="B33" s="189"/>
      <c r="C33" s="10" t="s">
        <v>224</v>
      </c>
      <c r="D33" s="11"/>
      <c r="E33" s="190"/>
      <c r="F33" s="11"/>
      <c r="G33" s="11"/>
      <c r="H33" s="11"/>
      <c r="I33" s="11"/>
    </row>
    <row r="34" spans="2:9">
      <c r="B34" s="16"/>
      <c r="C34" s="10" t="s">
        <v>200</v>
      </c>
      <c r="E34" s="20"/>
    </row>
    <row r="35" spans="2:9">
      <c r="B35" s="16"/>
      <c r="C35" s="11"/>
      <c r="E35" s="20"/>
    </row>
    <row r="36" spans="2:9">
      <c r="B36" s="16"/>
      <c r="C36" s="222" t="s">
        <v>195</v>
      </c>
      <c r="E36" s="20"/>
    </row>
    <row r="37" spans="2:9">
      <c r="B37" s="16"/>
      <c r="C37" s="222" t="s">
        <v>196</v>
      </c>
      <c r="E37" s="20"/>
    </row>
    <row r="38" spans="2:9" ht="18.75">
      <c r="B38" s="16"/>
      <c r="C38" s="223" t="s">
        <v>197</v>
      </c>
      <c r="E38" s="20"/>
    </row>
    <row r="39" spans="2:9" ht="18.75">
      <c r="C39" s="223"/>
    </row>
    <row r="40" spans="2:9" s="10" customFormat="1" ht="57.75" customHeight="1">
      <c r="C40" s="224" t="s">
        <v>198</v>
      </c>
    </row>
    <row r="41" spans="2:9" s="225" customFormat="1" ht="27" customHeight="1">
      <c r="C41" s="226" t="s">
        <v>199</v>
      </c>
      <c r="D41" s="227"/>
    </row>
    <row r="42" spans="2:9" s="10" customFormat="1" ht="15.75"/>
    <row r="43" spans="2:9" s="10" customFormat="1" ht="15.75"/>
    <row r="44" spans="2:9" s="10" customFormat="1" ht="15.75"/>
    <row r="45" spans="2:9" s="10" customFormat="1" ht="15.75"/>
    <row r="46" spans="2:9" s="10" customFormat="1" ht="15.75"/>
    <row r="47" spans="2:9" s="10" customFormat="1" ht="15.75"/>
    <row r="48" spans="2:9" s="10" customFormat="1" ht="15.75"/>
    <row r="49" s="10" customFormat="1" ht="15.75"/>
    <row r="50" s="10" customFormat="1" ht="15.75"/>
    <row r="51" s="10" customFormat="1" ht="15.75"/>
    <row r="52" s="10" customFormat="1" ht="15.75"/>
    <row r="53" s="10" customFormat="1" ht="15.75"/>
    <row r="54" s="10" customFormat="1" ht="15.75"/>
    <row r="55" s="10" customFormat="1" ht="15.75"/>
    <row r="56" s="10" customFormat="1" ht="15.75"/>
  </sheetData>
  <mergeCells count="5">
    <mergeCell ref="C4:E4"/>
    <mergeCell ref="C7:E7"/>
    <mergeCell ref="B2:E2"/>
    <mergeCell ref="B3:E3"/>
    <mergeCell ref="C6:D6"/>
  </mergeCells>
  <phoneticPr fontId="1"/>
  <hyperlinks>
    <hyperlink ref="C38" r:id="rId1" xr:uid="{2C5B5517-A16F-41B8-BFC5-2A74673A5DA0}"/>
  </hyperlinks>
  <pageMargins left="0.7" right="0.7" top="0.75" bottom="0.75" header="0.3" footer="0.3"/>
  <pageSetup paperSize="9" scale="83"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9"/>
  <sheetViews>
    <sheetView view="pageBreakPreview" topLeftCell="A22" zoomScale="130" zoomScaleNormal="100" zoomScaleSheetLayoutView="130" zoomScalePageLayoutView="130" workbookViewId="0">
      <selection activeCell="B14" sqref="B14:O14"/>
    </sheetView>
  </sheetViews>
  <sheetFormatPr defaultColWidth="8.375" defaultRowHeight="12.75"/>
  <cols>
    <col min="1" max="1" width="3.375" style="4" customWidth="1"/>
    <col min="2" max="2" width="4.625" style="4" customWidth="1"/>
    <col min="3" max="3" width="5.5" style="4" customWidth="1"/>
    <col min="4" max="14" width="4.625" style="4" customWidth="1"/>
    <col min="15" max="15" width="7" style="4" customWidth="1"/>
    <col min="16" max="16" width="4.625" style="4" customWidth="1"/>
    <col min="17" max="17" width="59.125" style="22" customWidth="1"/>
    <col min="18" max="18" width="3.25" style="5" customWidth="1"/>
    <col min="19" max="19" width="7.75" style="5" customWidth="1"/>
    <col min="20" max="20" width="12.75" style="4" customWidth="1"/>
    <col min="21" max="21" width="9.125" style="4" customWidth="1"/>
    <col min="22" max="22" width="6" style="4" customWidth="1"/>
    <col min="23" max="16384" width="8.375" style="4"/>
  </cols>
  <sheetData>
    <row r="1" spans="1:19" s="1" customFormat="1">
      <c r="A1" s="54"/>
      <c r="B1" s="54"/>
      <c r="C1" s="54"/>
      <c r="D1" s="54"/>
      <c r="E1" s="54"/>
      <c r="F1" s="54"/>
      <c r="G1" s="54"/>
      <c r="H1" s="54"/>
      <c r="I1" s="54"/>
      <c r="J1" s="54"/>
      <c r="K1" s="54"/>
      <c r="L1" s="54"/>
      <c r="M1" s="54"/>
      <c r="N1" s="54"/>
      <c r="O1" s="54"/>
      <c r="P1" s="54"/>
      <c r="Q1" s="22" t="s">
        <v>142</v>
      </c>
      <c r="R1" s="322"/>
      <c r="S1" s="2"/>
    </row>
    <row r="2" spans="1:19">
      <c r="A2" s="3"/>
      <c r="B2" s="3" t="s">
        <v>1</v>
      </c>
      <c r="C2" s="3"/>
      <c r="D2" s="3"/>
      <c r="E2" s="3"/>
      <c r="F2" s="3"/>
      <c r="G2" s="3"/>
      <c r="H2" s="3"/>
      <c r="I2" s="3"/>
      <c r="J2" s="3"/>
      <c r="K2" s="3"/>
      <c r="L2" s="3"/>
      <c r="M2" s="3"/>
      <c r="N2" s="3"/>
      <c r="O2" s="3"/>
      <c r="P2" s="3"/>
      <c r="R2" s="322"/>
    </row>
    <row r="3" spans="1:19">
      <c r="A3" s="3"/>
      <c r="B3" s="3"/>
      <c r="C3" s="3"/>
      <c r="D3" s="3"/>
      <c r="E3" s="3"/>
      <c r="F3" s="3"/>
      <c r="G3" s="3"/>
      <c r="H3" s="3"/>
      <c r="I3" s="3"/>
      <c r="J3" s="3"/>
      <c r="K3" s="56" t="s">
        <v>30</v>
      </c>
      <c r="L3" s="357"/>
      <c r="M3" s="357"/>
      <c r="N3" s="357"/>
      <c r="O3" s="357"/>
      <c r="P3" s="3"/>
      <c r="Q3" s="22" t="s">
        <v>39</v>
      </c>
      <c r="R3" s="322"/>
    </row>
    <row r="4" spans="1:19" ht="18.95" customHeight="1">
      <c r="A4" s="3"/>
      <c r="B4" s="3"/>
      <c r="C4" s="3"/>
      <c r="D4" s="3"/>
      <c r="E4" s="3"/>
      <c r="F4" s="3"/>
      <c r="G4" s="3"/>
      <c r="H4" s="3"/>
      <c r="I4" s="3"/>
      <c r="J4" s="3"/>
      <c r="K4" s="358" t="s">
        <v>137</v>
      </c>
      <c r="L4" s="358"/>
      <c r="M4" s="358"/>
      <c r="N4" s="358"/>
      <c r="O4" s="358"/>
      <c r="P4" s="6"/>
      <c r="Q4" s="22" t="s">
        <v>46</v>
      </c>
      <c r="R4" s="322"/>
    </row>
    <row r="5" spans="1:19" ht="13.5" customHeight="1">
      <c r="A5" s="3"/>
      <c r="B5" s="3"/>
      <c r="C5" s="3"/>
      <c r="D5" s="3"/>
      <c r="E5" s="3"/>
      <c r="F5" s="3"/>
      <c r="G5" s="3"/>
      <c r="H5" s="3"/>
      <c r="I5" s="3"/>
      <c r="J5" s="3"/>
      <c r="K5" s="3"/>
      <c r="L5" s="3"/>
      <c r="M5" s="3"/>
      <c r="N5" s="3"/>
      <c r="O5" s="3"/>
      <c r="P5" s="3"/>
      <c r="R5" s="322"/>
    </row>
    <row r="6" spans="1:19">
      <c r="A6" s="3"/>
      <c r="B6" s="3" t="s">
        <v>2</v>
      </c>
      <c r="C6" s="3"/>
      <c r="D6" s="3"/>
      <c r="E6" s="3"/>
      <c r="F6" s="3"/>
      <c r="G6" s="3"/>
      <c r="H6" s="3"/>
      <c r="I6" s="3"/>
      <c r="J6" s="3"/>
      <c r="K6" s="3"/>
      <c r="L6" s="3"/>
      <c r="M6" s="3"/>
      <c r="N6" s="3"/>
      <c r="O6" s="3"/>
      <c r="P6" s="3"/>
      <c r="R6" s="322"/>
    </row>
    <row r="7" spans="1:19" ht="15" customHeight="1">
      <c r="A7" s="3"/>
      <c r="B7" s="3"/>
      <c r="C7" s="3"/>
      <c r="D7" s="3"/>
      <c r="E7" s="3"/>
      <c r="F7" s="3"/>
      <c r="G7" s="3"/>
      <c r="H7" s="3"/>
      <c r="I7" s="3"/>
      <c r="J7" s="3"/>
      <c r="K7" s="3"/>
      <c r="L7" s="3"/>
      <c r="M7" s="3"/>
      <c r="N7" s="3"/>
      <c r="O7" s="3"/>
      <c r="P7" s="3"/>
      <c r="R7" s="322"/>
    </row>
    <row r="8" spans="1:19" ht="9" customHeight="1">
      <c r="A8" s="3"/>
      <c r="B8" s="3"/>
      <c r="C8" s="3"/>
      <c r="D8" s="3"/>
      <c r="E8" s="3"/>
      <c r="F8" s="3"/>
      <c r="G8" s="3"/>
      <c r="H8" s="3"/>
      <c r="I8" s="3"/>
      <c r="J8" s="3"/>
      <c r="K8" s="3"/>
      <c r="L8" s="3"/>
      <c r="M8" s="3"/>
      <c r="N8" s="3"/>
      <c r="O8" s="3"/>
      <c r="P8" s="3"/>
      <c r="R8" s="322"/>
    </row>
    <row r="9" spans="1:19" ht="36.950000000000003" customHeight="1">
      <c r="A9" s="3"/>
      <c r="B9" s="3"/>
      <c r="C9" s="3"/>
      <c r="D9" s="3"/>
      <c r="E9" s="3"/>
      <c r="F9" s="3"/>
      <c r="G9" s="3"/>
      <c r="H9" s="3"/>
      <c r="I9" s="6" t="s">
        <v>3</v>
      </c>
      <c r="J9" s="362"/>
      <c r="K9" s="362"/>
      <c r="L9" s="362"/>
      <c r="M9" s="362"/>
      <c r="N9" s="362"/>
      <c r="O9" s="362"/>
      <c r="P9" s="55"/>
      <c r="R9" s="322"/>
    </row>
    <row r="10" spans="1:19" ht="29.25" customHeight="1">
      <c r="A10" s="3"/>
      <c r="B10" s="3"/>
      <c r="C10" s="3"/>
      <c r="D10" s="3"/>
      <c r="E10" s="3"/>
      <c r="F10" s="3"/>
      <c r="G10" s="3"/>
      <c r="H10" s="3"/>
      <c r="I10" s="6" t="s">
        <v>4</v>
      </c>
      <c r="J10" s="362"/>
      <c r="K10" s="362"/>
      <c r="L10" s="362"/>
      <c r="M10" s="362"/>
      <c r="N10" s="362"/>
      <c r="O10" s="362"/>
      <c r="P10" s="55"/>
      <c r="R10" s="322"/>
    </row>
    <row r="11" spans="1:19" ht="27" customHeight="1">
      <c r="A11" s="3"/>
      <c r="B11" s="3"/>
      <c r="C11" s="3"/>
      <c r="D11" s="3"/>
      <c r="E11" s="3"/>
      <c r="F11" s="3"/>
      <c r="G11" s="3"/>
      <c r="H11" s="3"/>
      <c r="I11" s="6" t="s">
        <v>5</v>
      </c>
      <c r="J11" s="359"/>
      <c r="K11" s="359"/>
      <c r="L11" s="359"/>
      <c r="M11" s="359"/>
      <c r="N11" s="359"/>
      <c r="O11" s="359"/>
      <c r="P11" s="3"/>
      <c r="Q11" s="22" t="s">
        <v>135</v>
      </c>
      <c r="R11" s="322"/>
    </row>
    <row r="12" spans="1:19" ht="12.95" customHeight="1">
      <c r="A12" s="3"/>
      <c r="B12" s="3"/>
      <c r="C12" s="3"/>
      <c r="D12" s="3"/>
      <c r="E12" s="3"/>
      <c r="F12" s="3"/>
      <c r="G12" s="3"/>
      <c r="H12" s="3"/>
      <c r="I12" s="3"/>
      <c r="J12" s="3"/>
      <c r="K12" s="3"/>
      <c r="L12" s="3"/>
      <c r="M12" s="3"/>
      <c r="N12" s="3"/>
      <c r="O12" s="3"/>
      <c r="P12" s="3"/>
      <c r="R12" s="322"/>
    </row>
    <row r="13" spans="1:19" ht="13.7" customHeight="1">
      <c r="A13" s="3"/>
      <c r="B13" s="3"/>
      <c r="C13" s="3"/>
      <c r="D13" s="3"/>
      <c r="E13" s="3"/>
      <c r="F13" s="3"/>
      <c r="G13" s="3"/>
      <c r="H13" s="3"/>
      <c r="I13" s="3"/>
      <c r="J13" s="3"/>
      <c r="K13" s="3"/>
      <c r="L13" s="3"/>
      <c r="M13" s="3"/>
      <c r="N13" s="3"/>
      <c r="O13" s="3"/>
      <c r="P13" s="3"/>
      <c r="R13" s="322"/>
    </row>
    <row r="14" spans="1:19" ht="27" customHeight="1">
      <c r="A14" s="3"/>
      <c r="B14" s="367" t="s">
        <v>202</v>
      </c>
      <c r="C14" s="367"/>
      <c r="D14" s="367"/>
      <c r="E14" s="367"/>
      <c r="F14" s="367"/>
      <c r="G14" s="367"/>
      <c r="H14" s="367"/>
      <c r="I14" s="367"/>
      <c r="J14" s="367"/>
      <c r="K14" s="367"/>
      <c r="L14" s="367"/>
      <c r="M14" s="367"/>
      <c r="N14" s="367"/>
      <c r="O14" s="367"/>
      <c r="P14" s="219"/>
      <c r="Q14" s="323" t="s">
        <v>242</v>
      </c>
      <c r="R14" s="322"/>
    </row>
    <row r="15" spans="1:19" ht="18.75" customHeight="1">
      <c r="A15" s="3"/>
      <c r="B15" s="220"/>
      <c r="C15" s="220"/>
      <c r="D15" s="220"/>
      <c r="E15" s="3"/>
      <c r="F15" s="220"/>
      <c r="G15" s="219" t="s">
        <v>136</v>
      </c>
      <c r="H15" s="221">
        <v>7</v>
      </c>
      <c r="I15" s="368" t="s">
        <v>36</v>
      </c>
      <c r="J15" s="368"/>
      <c r="K15" s="368"/>
      <c r="L15" s="220"/>
      <c r="M15" s="220"/>
      <c r="N15" s="220"/>
      <c r="O15" s="220"/>
      <c r="P15" s="219"/>
      <c r="Q15" s="323" t="s">
        <v>38</v>
      </c>
      <c r="R15" s="322"/>
    </row>
    <row r="16" spans="1:19" ht="10.5" customHeight="1">
      <c r="A16" s="3"/>
      <c r="B16" s="3"/>
      <c r="C16" s="3"/>
      <c r="D16" s="3"/>
      <c r="E16" s="3"/>
      <c r="F16" s="3"/>
      <c r="G16" s="3"/>
      <c r="H16" s="3"/>
      <c r="I16" s="3"/>
      <c r="J16" s="3"/>
      <c r="K16" s="3"/>
      <c r="L16" s="3"/>
      <c r="M16" s="3"/>
      <c r="N16" s="3"/>
      <c r="O16" s="3"/>
      <c r="P16" s="3"/>
      <c r="R16" s="322"/>
    </row>
    <row r="17" spans="1:21" ht="15.95" customHeight="1">
      <c r="A17" s="3"/>
      <c r="B17" s="3"/>
      <c r="C17" s="3"/>
      <c r="D17" s="3"/>
      <c r="E17" s="3"/>
      <c r="F17" s="3"/>
      <c r="G17" s="3"/>
      <c r="H17" s="3"/>
      <c r="I17" s="3"/>
      <c r="J17" s="3"/>
      <c r="K17" s="3"/>
      <c r="L17" s="3"/>
      <c r="M17" s="3"/>
      <c r="N17" s="3"/>
      <c r="O17" s="3"/>
      <c r="P17" s="3"/>
      <c r="R17" s="322"/>
    </row>
    <row r="18" spans="1:21" ht="66" customHeight="1">
      <c r="A18" s="3"/>
      <c r="B18" s="363" t="s">
        <v>203</v>
      </c>
      <c r="C18" s="364"/>
      <c r="D18" s="364"/>
      <c r="E18" s="364"/>
      <c r="F18" s="364"/>
      <c r="G18" s="364"/>
      <c r="H18" s="364"/>
      <c r="I18" s="364"/>
      <c r="J18" s="364"/>
      <c r="K18" s="364"/>
      <c r="L18" s="364"/>
      <c r="M18" s="364"/>
      <c r="N18" s="364"/>
      <c r="O18" s="364"/>
      <c r="P18" s="218"/>
      <c r="Q18" s="366" t="s">
        <v>177</v>
      </c>
      <c r="R18" s="366"/>
      <c r="U18" s="321" t="s">
        <v>236</v>
      </c>
    </row>
    <row r="19" spans="1:21" ht="12.75" customHeight="1">
      <c r="A19" s="3"/>
      <c r="B19" s="3" t="s">
        <v>6</v>
      </c>
      <c r="C19" s="3"/>
      <c r="D19" s="3"/>
      <c r="E19" s="3"/>
      <c r="F19" s="3"/>
      <c r="G19" s="3"/>
      <c r="H19" s="3"/>
      <c r="I19" s="3"/>
      <c r="J19" s="3"/>
      <c r="K19" s="3"/>
      <c r="L19" s="3"/>
      <c r="M19" s="3"/>
      <c r="N19" s="3"/>
      <c r="O19" s="3"/>
      <c r="P19" s="3"/>
      <c r="R19" s="322"/>
      <c r="S19" s="322" t="s">
        <v>246</v>
      </c>
      <c r="T19" s="339" t="s">
        <v>247</v>
      </c>
    </row>
    <row r="20" spans="1:21" ht="16.5" customHeight="1">
      <c r="A20" s="3"/>
      <c r="B20" s="3"/>
      <c r="C20" s="3"/>
      <c r="D20" s="3"/>
      <c r="E20" s="3"/>
      <c r="F20" s="3"/>
      <c r="G20" s="3"/>
      <c r="H20" s="3" t="s">
        <v>7</v>
      </c>
      <c r="I20" s="3"/>
      <c r="J20" s="3"/>
      <c r="K20" s="3"/>
      <c r="L20" s="3"/>
      <c r="M20" s="3"/>
      <c r="N20" s="3"/>
      <c r="O20" s="3"/>
      <c r="P20" s="3"/>
      <c r="Q20" s="23"/>
      <c r="S20" s="322" t="s">
        <v>244</v>
      </c>
      <c r="T20" s="339" t="s">
        <v>207</v>
      </c>
      <c r="U20" s="228">
        <v>5.7899999999999998E-4</v>
      </c>
    </row>
    <row r="21" spans="1:21" ht="14.45" customHeight="1">
      <c r="A21" s="3"/>
      <c r="B21" s="3"/>
      <c r="C21" s="3"/>
      <c r="D21" s="3"/>
      <c r="E21" s="3"/>
      <c r="F21" s="3"/>
      <c r="G21" s="3"/>
      <c r="H21" s="3"/>
      <c r="I21" s="3"/>
      <c r="J21" s="3"/>
      <c r="K21" s="3"/>
      <c r="L21" s="3"/>
      <c r="M21" s="3"/>
      <c r="N21" s="3"/>
      <c r="O21" s="3"/>
      <c r="P21" s="3"/>
      <c r="Q21" s="23"/>
      <c r="S21" s="322" t="s">
        <v>243</v>
      </c>
      <c r="T21" s="339" t="s">
        <v>208</v>
      </c>
      <c r="U21" s="228">
        <v>5.7899999999999998E-4</v>
      </c>
    </row>
    <row r="22" spans="1:21" ht="21.95" customHeight="1">
      <c r="A22" s="3"/>
      <c r="B22" s="3" t="s">
        <v>8</v>
      </c>
      <c r="C22" s="3"/>
      <c r="D22" s="3"/>
      <c r="E22" s="370" t="s">
        <v>223</v>
      </c>
      <c r="F22" s="370"/>
      <c r="G22" s="370"/>
      <c r="H22" s="370"/>
      <c r="I22" s="370"/>
      <c r="J22" s="370"/>
      <c r="K22" s="370"/>
      <c r="L22" s="370"/>
      <c r="M22" s="370"/>
      <c r="N22" s="370"/>
      <c r="O22" s="370"/>
      <c r="P22" s="3"/>
      <c r="Q22" s="323" t="s">
        <v>47</v>
      </c>
      <c r="S22" s="322" t="s">
        <v>243</v>
      </c>
      <c r="T22" s="339" t="s">
        <v>240</v>
      </c>
      <c r="U22" s="228">
        <v>5.7899999999999998E-4</v>
      </c>
    </row>
    <row r="23" spans="1:21" ht="16.5" customHeight="1">
      <c r="A23" s="3"/>
      <c r="B23" s="3"/>
      <c r="C23" s="3" t="s">
        <v>42</v>
      </c>
      <c r="D23" s="3"/>
      <c r="E23" s="55"/>
      <c r="F23" s="371"/>
      <c r="G23" s="371"/>
      <c r="H23" s="371"/>
      <c r="I23" s="371"/>
      <c r="J23" s="371"/>
      <c r="K23" s="371"/>
      <c r="L23" s="371"/>
      <c r="M23" s="371"/>
      <c r="N23" s="371"/>
      <c r="O23" s="3" t="s">
        <v>43</v>
      </c>
      <c r="P23" s="3"/>
      <c r="Q23" s="323" t="s">
        <v>193</v>
      </c>
      <c r="S23" s="322" t="s">
        <v>245</v>
      </c>
      <c r="T23" s="339" t="s">
        <v>210</v>
      </c>
      <c r="U23" s="228">
        <v>4.3399999999999998E-4</v>
      </c>
    </row>
    <row r="24" spans="1:21" ht="17.25" customHeight="1">
      <c r="A24" s="3"/>
      <c r="B24" s="360" t="s">
        <v>40</v>
      </c>
      <c r="C24" s="360"/>
      <c r="D24" s="360"/>
      <c r="E24" s="360"/>
      <c r="F24" s="360"/>
      <c r="G24" s="360"/>
      <c r="H24" s="360"/>
      <c r="I24" s="360"/>
      <c r="J24" s="360"/>
      <c r="K24" s="360"/>
      <c r="L24" s="360"/>
      <c r="M24" s="360"/>
      <c r="N24" s="360"/>
      <c r="O24" s="3"/>
      <c r="P24" s="3"/>
      <c r="Q24" s="193"/>
      <c r="S24" s="322" t="s">
        <v>245</v>
      </c>
      <c r="T24" s="339" t="s">
        <v>209</v>
      </c>
      <c r="U24" s="228">
        <v>4.3399999999999998E-4</v>
      </c>
    </row>
    <row r="25" spans="1:21" ht="17.25" customHeight="1">
      <c r="A25" s="3"/>
      <c r="B25" s="369" t="s">
        <v>157</v>
      </c>
      <c r="C25" s="369"/>
      <c r="D25" s="343">
        <f>H15</f>
        <v>7</v>
      </c>
      <c r="E25" s="55" t="s">
        <v>37</v>
      </c>
      <c r="F25" s="218"/>
      <c r="G25" s="218"/>
      <c r="H25" s="218"/>
      <c r="I25" s="218"/>
      <c r="J25" s="218"/>
      <c r="K25" s="218"/>
      <c r="L25" s="6" t="s">
        <v>45</v>
      </c>
      <c r="M25" s="58">
        <v>1</v>
      </c>
      <c r="N25" s="218"/>
      <c r="O25" s="218"/>
      <c r="P25" s="3"/>
      <c r="Q25" s="193"/>
      <c r="T25" s="4" t="s">
        <v>223</v>
      </c>
      <c r="U25" s="228">
        <v>4.3399999999999998E-4</v>
      </c>
    </row>
    <row r="26" spans="1:21" ht="36.950000000000003" customHeight="1">
      <c r="A26" s="3"/>
      <c r="B26" s="360" t="s">
        <v>9</v>
      </c>
      <c r="C26" s="360"/>
      <c r="D26" s="360"/>
      <c r="E26" s="360"/>
      <c r="F26" s="360"/>
      <c r="G26" s="360"/>
      <c r="H26" s="360"/>
      <c r="I26" s="360"/>
      <c r="J26" s="360"/>
      <c r="K26" s="360"/>
      <c r="L26" s="360"/>
      <c r="M26" s="360"/>
      <c r="N26" s="360"/>
      <c r="O26" s="3"/>
      <c r="P26" s="3"/>
      <c r="Q26" s="193"/>
    </row>
    <row r="27" spans="1:21" ht="27.6" customHeight="1">
      <c r="A27" s="3"/>
      <c r="B27" s="365" t="s">
        <v>175</v>
      </c>
      <c r="C27" s="365"/>
      <c r="D27" s="365"/>
      <c r="E27" s="365"/>
      <c r="F27" s="365"/>
      <c r="G27" s="365"/>
      <c r="H27" s="365"/>
      <c r="I27" s="365"/>
      <c r="J27" s="365"/>
      <c r="K27" s="365"/>
      <c r="L27" s="365"/>
      <c r="M27" s="365"/>
      <c r="N27" s="365"/>
      <c r="O27" s="365"/>
      <c r="P27" s="365"/>
      <c r="Q27" s="193"/>
    </row>
    <row r="28" spans="1:21" ht="15" customHeight="1">
      <c r="A28" s="3"/>
      <c r="B28" s="3"/>
      <c r="C28" s="217"/>
      <c r="D28" s="217"/>
      <c r="E28" s="217"/>
      <c r="F28" s="217"/>
      <c r="G28" s="217"/>
      <c r="H28" s="217"/>
      <c r="I28" s="217"/>
      <c r="J28" s="217"/>
      <c r="K28" s="217"/>
      <c r="L28" s="217"/>
      <c r="M28" s="217"/>
      <c r="N28" s="217"/>
      <c r="O28" s="3"/>
      <c r="P28" s="3"/>
      <c r="Q28" s="193"/>
    </row>
    <row r="29" spans="1:21" ht="22.5" customHeight="1">
      <c r="A29" s="3"/>
      <c r="B29" s="360" t="s">
        <v>25</v>
      </c>
      <c r="C29" s="360"/>
      <c r="D29" s="360"/>
      <c r="E29" s="360"/>
      <c r="F29" s="360"/>
      <c r="G29" s="360"/>
      <c r="H29" s="360"/>
      <c r="I29" s="360"/>
      <c r="J29" s="360"/>
      <c r="K29" s="360"/>
      <c r="L29" s="360"/>
      <c r="M29" s="360"/>
      <c r="N29" s="360"/>
      <c r="O29" s="3"/>
      <c r="P29" s="3"/>
    </row>
    <row r="30" spans="1:21" ht="26.25" customHeight="1">
      <c r="A30" s="3"/>
      <c r="B30" s="361" t="s">
        <v>10</v>
      </c>
      <c r="C30" s="360"/>
      <c r="D30" s="360"/>
      <c r="E30" s="360"/>
      <c r="F30" s="360"/>
      <c r="G30" s="360"/>
      <c r="H30" s="360"/>
      <c r="I30" s="360"/>
      <c r="J30" s="360"/>
      <c r="K30" s="360"/>
      <c r="L30" s="360"/>
      <c r="M30" s="360"/>
      <c r="N30" s="360"/>
      <c r="O30" s="360"/>
      <c r="P30" s="217"/>
    </row>
    <row r="31" spans="1:21">
      <c r="A31" s="3"/>
      <c r="B31" s="3"/>
      <c r="C31" s="3"/>
      <c r="D31" s="3"/>
      <c r="E31" s="3"/>
      <c r="F31" s="3"/>
      <c r="G31" s="3"/>
      <c r="H31" s="3"/>
      <c r="I31" s="3"/>
      <c r="J31" s="3"/>
      <c r="K31" s="3"/>
      <c r="L31" s="3"/>
      <c r="M31" s="3"/>
      <c r="N31" s="3"/>
      <c r="O31" s="3"/>
      <c r="P31" s="3"/>
    </row>
    <row r="32" spans="1:21">
      <c r="B32" s="4" t="s">
        <v>172</v>
      </c>
    </row>
    <row r="33" spans="1:16">
      <c r="B33" s="4" t="s">
        <v>173</v>
      </c>
      <c r="I33" s="372"/>
      <c r="J33" s="372"/>
      <c r="K33" s="372"/>
      <c r="L33" s="372"/>
      <c r="M33" s="372"/>
      <c r="N33" s="372"/>
      <c r="O33" s="372"/>
      <c r="P33" s="372"/>
    </row>
    <row r="34" spans="1:16">
      <c r="B34" s="4" t="s">
        <v>174</v>
      </c>
      <c r="I34" s="372"/>
      <c r="J34" s="372"/>
      <c r="K34" s="372"/>
      <c r="L34" s="372"/>
      <c r="M34" s="372"/>
      <c r="N34" s="372"/>
      <c r="O34" s="372"/>
      <c r="P34" s="372"/>
    </row>
    <row r="35" spans="1:16">
      <c r="B35" s="4" t="s">
        <v>230</v>
      </c>
      <c r="I35" s="305"/>
      <c r="J35" s="372"/>
      <c r="K35" s="372"/>
      <c r="L35" s="372"/>
      <c r="M35" s="372"/>
      <c r="N35" s="372"/>
      <c r="O35" s="372"/>
      <c r="P35" s="372"/>
    </row>
    <row r="36" spans="1:16">
      <c r="I36" s="372"/>
      <c r="J36" s="372"/>
      <c r="K36" s="372"/>
      <c r="L36" s="372"/>
      <c r="M36" s="372"/>
      <c r="N36" s="372"/>
      <c r="O36" s="372"/>
      <c r="P36" s="372"/>
    </row>
    <row r="37" spans="1:16">
      <c r="B37" s="4" t="s">
        <v>220</v>
      </c>
    </row>
    <row r="38" spans="1:16">
      <c r="C38" s="357"/>
      <c r="D38" s="357"/>
      <c r="E38" s="357"/>
      <c r="I38" s="372"/>
      <c r="J38" s="372"/>
      <c r="K38" s="372"/>
      <c r="L38" s="372"/>
      <c r="M38" s="372"/>
      <c r="N38" s="372"/>
      <c r="O38" s="372"/>
      <c r="P38" s="372"/>
    </row>
    <row r="39" spans="1:16">
      <c r="A39" s="216" t="s">
        <v>176</v>
      </c>
    </row>
  </sheetData>
  <sheetProtection selectLockedCells="1"/>
  <mergeCells count="23">
    <mergeCell ref="I33:P33"/>
    <mergeCell ref="I34:P34"/>
    <mergeCell ref="J35:P35"/>
    <mergeCell ref="C38:E38"/>
    <mergeCell ref="I36:P36"/>
    <mergeCell ref="I38:P38"/>
    <mergeCell ref="Q18:R18"/>
    <mergeCell ref="B24:N24"/>
    <mergeCell ref="B26:N26"/>
    <mergeCell ref="B14:O14"/>
    <mergeCell ref="I15:K15"/>
    <mergeCell ref="B25:C25"/>
    <mergeCell ref="E22:O22"/>
    <mergeCell ref="F23:N23"/>
    <mergeCell ref="L3:O3"/>
    <mergeCell ref="K4:O4"/>
    <mergeCell ref="J11:O11"/>
    <mergeCell ref="B29:N29"/>
    <mergeCell ref="B30:O30"/>
    <mergeCell ref="J9:O9"/>
    <mergeCell ref="J10:O10"/>
    <mergeCell ref="B18:O18"/>
    <mergeCell ref="B27:P27"/>
  </mergeCells>
  <phoneticPr fontId="1"/>
  <dataValidations count="1">
    <dataValidation type="list" allowBlank="1" showInputMessage="1" sqref="E22:O22" xr:uid="{FECA060B-9E98-824F-A66F-FA2856498D74}">
      <formula1>$T$20:$T$25</formula1>
    </dataValidation>
  </dataValidations>
  <printOptions horizontalCentered="1"/>
  <pageMargins left="0.59055118110236227" right="0.59055118110236227" top="0.75000000000000011" bottom="0.75000000000000011" header="0.30000000000000004" footer="0.3000000000000000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9CD0-B6D2-0A44-A2F3-42E2BB9798CE}">
  <sheetPr>
    <tabColor rgb="FFFF0000"/>
    <pageSetUpPr fitToPage="1"/>
  </sheetPr>
  <dimension ref="B1:AG137"/>
  <sheetViews>
    <sheetView view="pageBreakPreview" zoomScaleNormal="100" zoomScaleSheetLayoutView="100" workbookViewId="0">
      <selection activeCell="E110" sqref="E110"/>
    </sheetView>
  </sheetViews>
  <sheetFormatPr defaultColWidth="8.875" defaultRowHeight="18.75"/>
  <cols>
    <col min="1" max="1" width="2.5" customWidth="1"/>
    <col min="7" max="7" width="10.125" bestFit="1" customWidth="1"/>
    <col min="11" max="11" width="10.125" bestFit="1" customWidth="1"/>
    <col min="17" max="17" width="9" customWidth="1"/>
    <col min="20" max="20" width="9.375" hidden="1" customWidth="1"/>
  </cols>
  <sheetData>
    <row r="1" spans="2:22" s="69" customFormat="1" ht="33" customHeight="1">
      <c r="B1" s="66" t="s">
        <v>129</v>
      </c>
      <c r="C1" s="67"/>
      <c r="D1" s="67"/>
      <c r="E1" s="67"/>
      <c r="F1" s="67"/>
      <c r="G1" s="67"/>
      <c r="H1" s="67"/>
      <c r="I1" s="67"/>
      <c r="J1" s="67"/>
      <c r="K1" s="67"/>
      <c r="L1" s="67"/>
      <c r="M1" s="67"/>
      <c r="N1" s="67"/>
      <c r="O1" s="67"/>
      <c r="P1" s="67"/>
      <c r="Q1" s="67"/>
      <c r="R1" s="67"/>
      <c r="S1" s="67"/>
      <c r="T1" s="67"/>
      <c r="U1" s="67"/>
      <c r="V1" s="68"/>
    </row>
    <row r="2" spans="2:22" s="69" customFormat="1" ht="26.25" customHeight="1">
      <c r="B2" s="179"/>
      <c r="V2" s="157"/>
    </row>
    <row r="3" spans="2:22" s="62" customFormat="1" ht="21.95" customHeight="1">
      <c r="B3" s="180" t="s">
        <v>168</v>
      </c>
      <c r="V3" s="181"/>
    </row>
    <row r="4" spans="2:22" s="62" customFormat="1" ht="21.95" customHeight="1">
      <c r="B4" s="180" t="s">
        <v>144</v>
      </c>
      <c r="V4" s="181"/>
    </row>
    <row r="5" spans="2:22" s="62" customFormat="1" ht="21.95" customHeight="1">
      <c r="B5" s="303" t="s">
        <v>225</v>
      </c>
      <c r="C5" s="304"/>
      <c r="D5" s="304"/>
      <c r="E5" s="304"/>
      <c r="F5" s="304"/>
      <c r="G5" s="304"/>
      <c r="H5" s="304"/>
      <c r="I5" s="304"/>
    </row>
    <row r="6" spans="2:22" s="62" customFormat="1" ht="21.95" customHeight="1">
      <c r="B6" s="180" t="s">
        <v>121</v>
      </c>
    </row>
    <row r="7" spans="2:22" s="62" customFormat="1" ht="21.95" customHeight="1">
      <c r="B7" s="180" t="s">
        <v>145</v>
      </c>
    </row>
    <row r="8" spans="2:22" s="62" customFormat="1" ht="21.95" customHeight="1">
      <c r="B8" s="180" t="s">
        <v>153</v>
      </c>
    </row>
    <row r="9" spans="2:22" s="69" customFormat="1" ht="21.95" customHeight="1">
      <c r="B9" s="70" t="s">
        <v>150</v>
      </c>
    </row>
    <row r="10" spans="2:22" s="69" customFormat="1" ht="21.95" customHeight="1">
      <c r="B10" s="70" t="s">
        <v>226</v>
      </c>
    </row>
    <row r="11" spans="2:22" s="69" customFormat="1" ht="21.95" customHeight="1">
      <c r="B11" s="195" t="s">
        <v>169</v>
      </c>
    </row>
    <row r="12" spans="2:22" s="69" customFormat="1" ht="20.100000000000001" customHeight="1"/>
    <row r="13" spans="2:22" s="71" customFormat="1" ht="26.25" customHeight="1">
      <c r="B13" s="73" t="s">
        <v>131</v>
      </c>
      <c r="C13" s="74"/>
      <c r="D13" s="74"/>
      <c r="E13" s="74"/>
      <c r="F13" s="74"/>
      <c r="G13" s="74"/>
      <c r="H13" s="74"/>
      <c r="I13" s="74"/>
      <c r="J13" s="74"/>
      <c r="K13" s="74"/>
      <c r="L13" s="74"/>
      <c r="M13" s="74"/>
      <c r="N13" s="74"/>
      <c r="O13" s="74"/>
      <c r="P13" s="75"/>
      <c r="Q13" s="74"/>
      <c r="R13" s="74"/>
      <c r="S13" s="74"/>
      <c r="T13" s="76"/>
      <c r="U13" s="74"/>
      <c r="V13" s="77"/>
    </row>
    <row r="14" spans="2:22" s="69" customFormat="1" ht="20.100000000000001" customHeight="1"/>
    <row r="15" spans="2:22" s="69" customFormat="1" ht="20.100000000000001" customHeight="1" thickBot="1">
      <c r="D15" s="69" t="s">
        <v>249</v>
      </c>
    </row>
    <row r="16" spans="2:22" s="69" customFormat="1" ht="27" customHeight="1" thickTop="1" thickBot="1">
      <c r="D16" s="424" t="s">
        <v>124</v>
      </c>
      <c r="E16" s="425"/>
      <c r="F16" s="425"/>
      <c r="G16" s="426"/>
      <c r="H16" s="427" t="s">
        <v>125</v>
      </c>
      <c r="I16" s="425"/>
      <c r="J16" s="425"/>
      <c r="K16" s="426"/>
    </row>
    <row r="17" spans="2:22" s="69" customFormat="1" ht="36.950000000000003" customHeight="1" thickTop="1">
      <c r="D17" s="407" t="s">
        <v>127</v>
      </c>
      <c r="E17" s="408"/>
      <c r="F17" s="408"/>
      <c r="G17" s="182" t="s">
        <v>128</v>
      </c>
      <c r="H17" s="421" t="s">
        <v>126</v>
      </c>
      <c r="I17" s="422"/>
      <c r="J17" s="423"/>
      <c r="K17" s="182" t="s">
        <v>128</v>
      </c>
      <c r="M17" s="413" t="s">
        <v>192</v>
      </c>
      <c r="N17" s="414"/>
      <c r="O17" s="414"/>
      <c r="P17" s="414"/>
      <c r="Q17" s="414"/>
      <c r="R17" s="414"/>
      <c r="S17" s="414"/>
    </row>
    <row r="18" spans="2:22" s="69" customFormat="1" ht="39.950000000000003" customHeight="1">
      <c r="D18" s="405" t="s">
        <v>122</v>
      </c>
      <c r="E18" s="406"/>
      <c r="F18" s="406"/>
      <c r="G18" s="183">
        <f>U62/1000</f>
        <v>0</v>
      </c>
      <c r="H18" s="428" t="s">
        <v>123</v>
      </c>
      <c r="I18" s="429"/>
      <c r="J18" s="430"/>
      <c r="K18" s="184" t="s">
        <v>123</v>
      </c>
    </row>
    <row r="19" spans="2:22" s="69" customFormat="1" ht="50.1" customHeight="1">
      <c r="D19" s="405" t="s">
        <v>154</v>
      </c>
      <c r="E19" s="406"/>
      <c r="F19" s="406"/>
      <c r="G19" s="183">
        <f>U99/1000</f>
        <v>0</v>
      </c>
      <c r="H19" s="405" t="s">
        <v>155</v>
      </c>
      <c r="I19" s="406"/>
      <c r="J19" s="406"/>
      <c r="K19" s="183">
        <f>U137/1000</f>
        <v>0</v>
      </c>
    </row>
    <row r="20" spans="2:22" s="69" customFormat="1" ht="36" customHeight="1">
      <c r="D20" s="411" t="s">
        <v>188</v>
      </c>
      <c r="E20" s="412"/>
      <c r="F20" s="412"/>
      <c r="G20" s="183">
        <f>G18-G19</f>
        <v>0</v>
      </c>
      <c r="H20" s="415" t="s">
        <v>191</v>
      </c>
      <c r="I20" s="416"/>
      <c r="J20" s="417"/>
      <c r="K20" s="185">
        <f>G18-K19</f>
        <v>0</v>
      </c>
      <c r="L20" s="173"/>
    </row>
    <row r="21" spans="2:22" s="69" customFormat="1" ht="27.95" customHeight="1" thickBot="1">
      <c r="D21" s="409" t="s">
        <v>189</v>
      </c>
      <c r="E21" s="410"/>
      <c r="F21" s="410"/>
      <c r="G21" s="340" t="str">
        <f>IFERROR(G20/G18,"")</f>
        <v/>
      </c>
      <c r="H21" s="418" t="s">
        <v>190</v>
      </c>
      <c r="I21" s="419"/>
      <c r="J21" s="420"/>
      <c r="K21" s="340" t="str">
        <f>IFERROR(K20/G18,"")</f>
        <v/>
      </c>
    </row>
    <row r="22" spans="2:22" s="69" customFormat="1" ht="20.100000000000001" customHeight="1" thickTop="1"/>
    <row r="23" spans="2:22" s="69" customFormat="1" ht="20.100000000000001" customHeight="1"/>
    <row r="24" spans="2:22" s="71" customFormat="1" ht="20.100000000000001" customHeight="1">
      <c r="B24" s="71" t="s">
        <v>133</v>
      </c>
      <c r="T24" s="72"/>
    </row>
    <row r="25" spans="2:22" s="71" customFormat="1" ht="26.25" customHeight="1">
      <c r="B25" s="73" t="s">
        <v>134</v>
      </c>
      <c r="C25" s="74"/>
      <c r="D25" s="74"/>
      <c r="E25" s="74"/>
      <c r="F25" s="74"/>
      <c r="G25" s="74"/>
      <c r="H25" s="74"/>
      <c r="I25" s="74"/>
      <c r="J25" s="74"/>
      <c r="K25" s="74"/>
      <c r="L25" s="74"/>
      <c r="M25" s="74"/>
      <c r="N25" s="74"/>
      <c r="O25" s="74"/>
      <c r="P25" s="75" t="s">
        <v>141</v>
      </c>
      <c r="Q25" s="74"/>
      <c r="R25" s="74"/>
      <c r="S25" s="74"/>
      <c r="T25" s="76"/>
      <c r="U25" s="74"/>
      <c r="V25" s="77"/>
    </row>
    <row r="26" spans="2:22" s="71" customFormat="1" ht="15" customHeight="1" thickBot="1">
      <c r="T26" s="72"/>
      <c r="V26" s="78"/>
    </row>
    <row r="27" spans="2:22" s="71" customFormat="1" ht="15" customHeight="1" thickBot="1">
      <c r="B27" s="194" t="s">
        <v>138</v>
      </c>
      <c r="K27" s="376" t="s">
        <v>63</v>
      </c>
      <c r="L27" s="377"/>
      <c r="M27" s="377"/>
      <c r="N27" s="377"/>
      <c r="O27" s="377"/>
      <c r="P27" s="377"/>
      <c r="Q27" s="377"/>
      <c r="R27" s="377"/>
      <c r="S27" s="378"/>
      <c r="T27" s="72"/>
    </row>
    <row r="28" spans="2:22" s="71" customFormat="1" ht="15" customHeight="1" thickBot="1">
      <c r="B28" s="79" t="s">
        <v>64</v>
      </c>
      <c r="C28" s="79"/>
      <c r="K28" s="379" t="s">
        <v>65</v>
      </c>
      <c r="L28" s="380"/>
      <c r="M28" s="380"/>
      <c r="N28" s="380"/>
      <c r="O28" s="380"/>
      <c r="P28" s="380"/>
      <c r="Q28" s="380"/>
      <c r="R28" s="380"/>
      <c r="S28" s="381"/>
      <c r="T28" s="72"/>
    </row>
    <row r="29" spans="2:22" s="71" customFormat="1" ht="15" customHeight="1">
      <c r="B29" s="80"/>
      <c r="C29" s="80"/>
      <c r="D29" s="80"/>
      <c r="E29" s="80"/>
      <c r="F29" s="80"/>
      <c r="G29" s="80"/>
      <c r="H29" s="80"/>
      <c r="I29" s="80"/>
      <c r="K29" s="382" t="s">
        <v>66</v>
      </c>
      <c r="L29" s="383"/>
      <c r="M29" s="383"/>
      <c r="N29" s="383"/>
      <c r="O29" s="384"/>
      <c r="P29" s="385" t="s">
        <v>67</v>
      </c>
      <c r="Q29" s="383"/>
      <c r="R29" s="383"/>
      <c r="S29" s="386"/>
      <c r="T29" s="72"/>
    </row>
    <row r="30" spans="2:22" s="71" customFormat="1" ht="15" customHeight="1" thickBot="1">
      <c r="K30" s="387">
        <f>IF(COUNTIF(K28,"LPガス*"),0.458,IF(COUNTIF(K28,"プロパン*"),0.502,IF(COUNTIF(K28,"ブタン*"),0.355)))</f>
        <v>0.45800000000000002</v>
      </c>
      <c r="L30" s="388"/>
      <c r="M30" s="388"/>
      <c r="N30" s="388"/>
      <c r="O30" s="389"/>
      <c r="P30" s="390">
        <f>IF(COUNTIF(K28,"LPガス*"),50.8,IF(COUNTIF(K28,"プロパン*"),51.24,IF(COUNTIF(K28,"ブタン*"),49.7)))</f>
        <v>50.8</v>
      </c>
      <c r="Q30" s="388"/>
      <c r="R30" s="388"/>
      <c r="S30" s="391"/>
      <c r="T30" s="72"/>
    </row>
    <row r="31" spans="2:22" s="71" customFormat="1" ht="7.5" customHeight="1">
      <c r="T31" s="72"/>
    </row>
    <row r="32" spans="2:22" s="71" customFormat="1" ht="12.75" customHeight="1" thickBot="1">
      <c r="B32" s="79"/>
      <c r="T32" s="81" t="s">
        <v>68</v>
      </c>
      <c r="U32" s="82" t="s">
        <v>69</v>
      </c>
      <c r="V32" s="82" t="s">
        <v>70</v>
      </c>
    </row>
    <row r="33" spans="2:32" s="71" customFormat="1" ht="16.5" customHeight="1">
      <c r="B33" s="392" t="s">
        <v>71</v>
      </c>
      <c r="C33" s="393"/>
      <c r="D33" s="394"/>
      <c r="E33" s="398" t="s">
        <v>160</v>
      </c>
      <c r="F33" s="399"/>
      <c r="G33" s="399"/>
      <c r="H33" s="399"/>
      <c r="I33" s="399"/>
      <c r="J33" s="399"/>
      <c r="K33" s="399"/>
      <c r="L33" s="399"/>
      <c r="M33" s="399"/>
      <c r="N33" s="399"/>
      <c r="O33" s="399"/>
      <c r="P33" s="399"/>
      <c r="Q33" s="399"/>
      <c r="R33" s="399"/>
      <c r="S33" s="399"/>
      <c r="T33" s="399"/>
      <c r="U33" s="399"/>
      <c r="V33" s="400"/>
      <c r="AD33" s="248" t="s">
        <v>222</v>
      </c>
      <c r="AE33" s="248" t="s">
        <v>214</v>
      </c>
      <c r="AF33" s="248" t="s">
        <v>215</v>
      </c>
    </row>
    <row r="34" spans="2:32" s="71" customFormat="1" ht="24.75" thickBot="1">
      <c r="B34" s="395"/>
      <c r="C34" s="396"/>
      <c r="D34" s="397"/>
      <c r="E34" s="84" t="s">
        <v>13</v>
      </c>
      <c r="F34" s="84" t="s">
        <v>14</v>
      </c>
      <c r="G34" s="84" t="s">
        <v>15</v>
      </c>
      <c r="H34" s="84" t="s">
        <v>16</v>
      </c>
      <c r="I34" s="84" t="s">
        <v>17</v>
      </c>
      <c r="J34" s="84" t="s">
        <v>18</v>
      </c>
      <c r="K34" s="84" t="s">
        <v>19</v>
      </c>
      <c r="L34" s="84" t="s">
        <v>20</v>
      </c>
      <c r="M34" s="84" t="s">
        <v>21</v>
      </c>
      <c r="N34" s="84" t="s">
        <v>22</v>
      </c>
      <c r="O34" s="84" t="s">
        <v>23</v>
      </c>
      <c r="P34" s="84" t="s">
        <v>24</v>
      </c>
      <c r="Q34" s="84" t="s">
        <v>72</v>
      </c>
      <c r="R34" s="401" t="s">
        <v>73</v>
      </c>
      <c r="S34" s="402"/>
      <c r="T34" s="85" t="s">
        <v>74</v>
      </c>
      <c r="U34" s="86" t="s">
        <v>75</v>
      </c>
      <c r="V34" s="87" t="s">
        <v>76</v>
      </c>
      <c r="AD34" s="249" t="s">
        <v>76</v>
      </c>
      <c r="AE34" s="249" t="s">
        <v>76</v>
      </c>
      <c r="AF34" s="249" t="s">
        <v>76</v>
      </c>
    </row>
    <row r="35" spans="2:32" s="71" customFormat="1" ht="20.100000000000001" customHeight="1">
      <c r="B35" s="174" t="s">
        <v>233</v>
      </c>
      <c r="C35" s="88" t="s">
        <v>78</v>
      </c>
      <c r="D35" s="89" t="s">
        <v>79</v>
      </c>
      <c r="E35" s="90"/>
      <c r="F35" s="90"/>
      <c r="G35" s="90"/>
      <c r="H35" s="90"/>
      <c r="I35" s="90"/>
      <c r="J35" s="90"/>
      <c r="K35" s="90"/>
      <c r="L35" s="90"/>
      <c r="M35" s="90"/>
      <c r="N35" s="90"/>
      <c r="O35" s="90"/>
      <c r="P35" s="90"/>
      <c r="Q35" s="91">
        <f>SUM(E35:P35)</f>
        <v>0</v>
      </c>
      <c r="R35" s="92">
        <v>9.9700000000000006</v>
      </c>
      <c r="S35" s="93" t="s">
        <v>80</v>
      </c>
      <c r="T35" s="94">
        <f>R35*Q35</f>
        <v>0</v>
      </c>
      <c r="U35" s="95">
        <f>Q35*V35</f>
        <v>0</v>
      </c>
      <c r="V35" s="96">
        <f>IF(別紙1!$I$7=0.000579,$AD$35,$AE$35)</f>
        <v>0.434</v>
      </c>
      <c r="AD35" s="250">
        <v>0.57899999999999996</v>
      </c>
      <c r="AE35" s="316">
        <v>0.434</v>
      </c>
      <c r="AF35" s="250">
        <v>0.438</v>
      </c>
    </row>
    <row r="36" spans="2:32" s="71" customFormat="1" ht="20.100000000000001" customHeight="1" thickBot="1">
      <c r="B36" s="175" t="s">
        <v>234</v>
      </c>
      <c r="C36" s="98" t="s">
        <v>82</v>
      </c>
      <c r="D36" s="84" t="s">
        <v>79</v>
      </c>
      <c r="E36" s="99" t="s">
        <v>83</v>
      </c>
      <c r="F36" s="99" t="s">
        <v>83</v>
      </c>
      <c r="G36" s="99" t="s">
        <v>83</v>
      </c>
      <c r="H36" s="99" t="s">
        <v>83</v>
      </c>
      <c r="I36" s="99" t="s">
        <v>83</v>
      </c>
      <c r="J36" s="99" t="s">
        <v>83</v>
      </c>
      <c r="K36" s="99" t="s">
        <v>83</v>
      </c>
      <c r="L36" s="99" t="s">
        <v>83</v>
      </c>
      <c r="M36" s="99" t="s">
        <v>83</v>
      </c>
      <c r="N36" s="99" t="s">
        <v>83</v>
      </c>
      <c r="O36" s="99" t="s">
        <v>83</v>
      </c>
      <c r="P36" s="99" t="s">
        <v>83</v>
      </c>
      <c r="Q36" s="99" t="s">
        <v>83</v>
      </c>
      <c r="R36" s="100" t="s">
        <v>83</v>
      </c>
      <c r="S36" s="101" t="s">
        <v>83</v>
      </c>
      <c r="T36" s="102">
        <f>T35</f>
        <v>0</v>
      </c>
      <c r="U36" s="103">
        <f>U35</f>
        <v>0</v>
      </c>
      <c r="V36" s="104"/>
      <c r="AC36" s="318" t="s">
        <v>235</v>
      </c>
      <c r="AD36" s="251">
        <v>44.8</v>
      </c>
      <c r="AE36" s="319">
        <v>40</v>
      </c>
      <c r="AF36" s="251">
        <v>40</v>
      </c>
    </row>
    <row r="37" spans="2:32" s="71" customFormat="1" ht="15" customHeight="1">
      <c r="B37" s="374" t="s">
        <v>84</v>
      </c>
      <c r="C37" s="88" t="s">
        <v>78</v>
      </c>
      <c r="D37" s="89" t="s">
        <v>79</v>
      </c>
      <c r="E37" s="105"/>
      <c r="F37" s="105"/>
      <c r="G37" s="105"/>
      <c r="H37" s="105"/>
      <c r="I37" s="105"/>
      <c r="J37" s="105"/>
      <c r="K37" s="105"/>
      <c r="L37" s="105"/>
      <c r="M37" s="105"/>
      <c r="N37" s="105"/>
      <c r="O37" s="105"/>
      <c r="P37" s="105"/>
      <c r="Q37" s="106">
        <f t="shared" ref="Q37:Q43" si="0">SUM(E37:P37)</f>
        <v>0</v>
      </c>
      <c r="R37" s="107">
        <v>9.9699999999999989</v>
      </c>
      <c r="S37" s="93" t="s">
        <v>80</v>
      </c>
      <c r="T37" s="94">
        <f t="shared" ref="T37:T43" si="1">R37*Q37</f>
        <v>0</v>
      </c>
      <c r="U37" s="95">
        <f>Q37*V37</f>
        <v>0</v>
      </c>
      <c r="V37" s="312">
        <f>IF(別紙1!$I$7=0.000579,$AD$37,$AE$37)</f>
        <v>0.434</v>
      </c>
      <c r="X37" s="373" t="s">
        <v>85</v>
      </c>
      <c r="Y37" s="373"/>
      <c r="Z37" s="373"/>
      <c r="AA37" s="373"/>
      <c r="AB37" s="373"/>
      <c r="AD37" s="250">
        <v>0.57899999999999996</v>
      </c>
      <c r="AE37" s="316">
        <v>0.434</v>
      </c>
      <c r="AF37" s="250">
        <f>AF35</f>
        <v>0.438</v>
      </c>
    </row>
    <row r="38" spans="2:32" s="71" customFormat="1" ht="15" customHeight="1">
      <c r="B38" s="375"/>
      <c r="C38" s="108" t="s">
        <v>86</v>
      </c>
      <c r="D38" s="109" t="s">
        <v>87</v>
      </c>
      <c r="E38" s="302"/>
      <c r="F38" s="105"/>
      <c r="G38" s="105"/>
      <c r="H38" s="105"/>
      <c r="I38" s="105"/>
      <c r="J38" s="105"/>
      <c r="K38" s="105"/>
      <c r="L38" s="105"/>
      <c r="M38" s="105"/>
      <c r="N38" s="105"/>
      <c r="O38" s="105"/>
      <c r="P38" s="105"/>
      <c r="Q38" s="111">
        <f>SUM(E38:P38)</f>
        <v>0</v>
      </c>
      <c r="R38" s="320">
        <f>IF(別紙1!$I$7=0.000579,$AD$36,$AE$36)</f>
        <v>40</v>
      </c>
      <c r="S38" s="113" t="s">
        <v>88</v>
      </c>
      <c r="T38" s="114">
        <f>R38*Q38</f>
        <v>0</v>
      </c>
      <c r="U38" s="115">
        <f>T38*V38*(44/12)</f>
        <v>0</v>
      </c>
      <c r="V38" s="121">
        <f>IF(別紙1!$I$7=0.000579,$AD$38,$AE$38)</f>
        <v>1.52E-2</v>
      </c>
      <c r="X38" s="113" t="s">
        <v>89</v>
      </c>
      <c r="Y38" s="83" t="s">
        <v>90</v>
      </c>
      <c r="Z38" s="97">
        <f>Q38*0.9669</f>
        <v>0</v>
      </c>
      <c r="AA38" s="83" t="s">
        <v>91</v>
      </c>
      <c r="AB38" s="117">
        <f>Z38*2.23</f>
        <v>0</v>
      </c>
      <c r="AD38" s="163">
        <v>1.3599999999999999E-2</v>
      </c>
      <c r="AE38" s="252">
        <v>1.52E-2</v>
      </c>
      <c r="AF38" s="252">
        <v>1.547727E-2</v>
      </c>
    </row>
    <row r="39" spans="2:32" s="71" customFormat="1" ht="15" customHeight="1">
      <c r="B39" s="375"/>
      <c r="C39" s="108" t="s">
        <v>92</v>
      </c>
      <c r="D39" s="109" t="s">
        <v>93</v>
      </c>
      <c r="E39" s="110"/>
      <c r="F39" s="105"/>
      <c r="G39" s="110"/>
      <c r="H39" s="105"/>
      <c r="I39" s="110"/>
      <c r="J39" s="105"/>
      <c r="K39" s="110"/>
      <c r="L39" s="105"/>
      <c r="M39" s="110"/>
      <c r="N39" s="105"/>
      <c r="O39" s="110"/>
      <c r="P39" s="105"/>
      <c r="Q39" s="111">
        <f>SUM(E39:P39)</f>
        <v>0</v>
      </c>
      <c r="R39" s="120">
        <f>$P$30</f>
        <v>50.8</v>
      </c>
      <c r="S39" s="113" t="s">
        <v>94</v>
      </c>
      <c r="T39" s="114">
        <f>Q39/$K$30*R39</f>
        <v>0</v>
      </c>
      <c r="U39" s="115">
        <f>T39*V39*(44/12)</f>
        <v>0</v>
      </c>
      <c r="V39" s="121">
        <f>IF(別紙1!$I$7=0.000579,$AD$39,$AE$39)</f>
        <v>1.6280566199999999E-2</v>
      </c>
      <c r="X39" s="83" t="s">
        <v>95</v>
      </c>
      <c r="Y39" s="83" t="s">
        <v>96</v>
      </c>
      <c r="Z39" s="122">
        <f>Q39</f>
        <v>0</v>
      </c>
      <c r="AA39" s="83" t="s">
        <v>97</v>
      </c>
      <c r="AB39" s="117">
        <f>Z39*6.55</f>
        <v>0</v>
      </c>
      <c r="AD39" s="252">
        <v>1.61E-2</v>
      </c>
      <c r="AE39" s="252">
        <v>1.6280566199999999E-2</v>
      </c>
      <c r="AF39" s="252">
        <v>1.6280566199999999E-2</v>
      </c>
    </row>
    <row r="40" spans="2:32" s="71" customFormat="1" ht="15" customHeight="1">
      <c r="B40" s="375"/>
      <c r="C40" s="108" t="s">
        <v>98</v>
      </c>
      <c r="D40" s="109" t="s">
        <v>99</v>
      </c>
      <c r="E40" s="110"/>
      <c r="F40" s="105"/>
      <c r="G40" s="110"/>
      <c r="H40" s="105"/>
      <c r="I40" s="110"/>
      <c r="J40" s="105"/>
      <c r="K40" s="110"/>
      <c r="L40" s="105"/>
      <c r="M40" s="110"/>
      <c r="N40" s="105"/>
      <c r="O40" s="110"/>
      <c r="P40" s="105"/>
      <c r="Q40" s="111">
        <f>SUM(E40:P40)</f>
        <v>0</v>
      </c>
      <c r="R40" s="120">
        <v>39.1</v>
      </c>
      <c r="S40" s="113" t="s">
        <v>100</v>
      </c>
      <c r="T40" s="114">
        <f t="shared" si="1"/>
        <v>0</v>
      </c>
      <c r="U40" s="115">
        <f t="shared" ref="U40:U43" si="2">T40*V40*(44/12)</f>
        <v>0</v>
      </c>
      <c r="V40" s="121">
        <f>IF(別紙1!$I$7=0.000579,$AD$40,$AE$40)</f>
        <v>1.9280206000000001E-2</v>
      </c>
      <c r="AD40" s="163">
        <v>1.89E-2</v>
      </c>
      <c r="AE40" s="252">
        <v>1.9280206000000001E-2</v>
      </c>
      <c r="AF40" s="252">
        <v>1.9280206000000001E-2</v>
      </c>
    </row>
    <row r="41" spans="2:32" s="71" customFormat="1" ht="15" customHeight="1">
      <c r="B41" s="375"/>
      <c r="C41" s="108" t="s">
        <v>101</v>
      </c>
      <c r="D41" s="109" t="s">
        <v>99</v>
      </c>
      <c r="E41" s="110"/>
      <c r="F41" s="105"/>
      <c r="G41" s="110"/>
      <c r="H41" s="105"/>
      <c r="I41" s="110"/>
      <c r="J41" s="105"/>
      <c r="K41" s="110"/>
      <c r="L41" s="105"/>
      <c r="M41" s="110"/>
      <c r="N41" s="105"/>
      <c r="O41" s="110"/>
      <c r="P41" s="105"/>
      <c r="Q41" s="111">
        <f t="shared" si="0"/>
        <v>0</v>
      </c>
      <c r="R41" s="120">
        <v>36.700000000000003</v>
      </c>
      <c r="S41" s="113" t="s">
        <v>100</v>
      </c>
      <c r="T41" s="114">
        <f t="shared" si="1"/>
        <v>0</v>
      </c>
      <c r="U41" s="115">
        <f t="shared" si="2"/>
        <v>0</v>
      </c>
      <c r="V41" s="121">
        <f>IF(別紙1!$I$7=0.000579,$AD$41,$AE$41)</f>
        <v>1.8679950000000001E-2</v>
      </c>
      <c r="Z41" s="123"/>
      <c r="AA41" s="123"/>
      <c r="AD41" s="163">
        <v>1.8499999999999999E-2</v>
      </c>
      <c r="AE41" s="252">
        <v>1.8679950000000001E-2</v>
      </c>
      <c r="AF41" s="252">
        <v>1.8679950000000001E-2</v>
      </c>
    </row>
    <row r="42" spans="2:32" s="71" customFormat="1" ht="15" customHeight="1">
      <c r="B42" s="375"/>
      <c r="C42" s="108" t="s">
        <v>102</v>
      </c>
      <c r="D42" s="109" t="s">
        <v>99</v>
      </c>
      <c r="E42" s="110"/>
      <c r="F42" s="105"/>
      <c r="G42" s="110"/>
      <c r="H42" s="105"/>
      <c r="I42" s="110"/>
      <c r="J42" s="105"/>
      <c r="K42" s="110"/>
      <c r="L42" s="105"/>
      <c r="M42" s="110"/>
      <c r="N42" s="105"/>
      <c r="O42" s="110"/>
      <c r="P42" s="105"/>
      <c r="Q42" s="111">
        <f t="shared" si="0"/>
        <v>0</v>
      </c>
      <c r="R42" s="120">
        <v>37.699999999999996</v>
      </c>
      <c r="S42" s="113" t="s">
        <v>100</v>
      </c>
      <c r="T42" s="114">
        <f t="shared" si="1"/>
        <v>0</v>
      </c>
      <c r="U42" s="115">
        <f t="shared" si="2"/>
        <v>0</v>
      </c>
      <c r="V42" s="121">
        <f>IF(別紙1!$I$7=0.000579,$AD$42,$AE$42)</f>
        <v>1.8803828000000002E-2</v>
      </c>
      <c r="AD42" s="163">
        <v>1.8700000000000001E-2</v>
      </c>
      <c r="AE42" s="252">
        <v>1.8803828000000002E-2</v>
      </c>
      <c r="AF42" s="252">
        <v>1.8803828000000002E-2</v>
      </c>
    </row>
    <row r="43" spans="2:32" s="71" customFormat="1" ht="15" customHeight="1">
      <c r="B43" s="375"/>
      <c r="C43" s="124" t="s">
        <v>103</v>
      </c>
      <c r="D43" s="125"/>
      <c r="E43" s="118"/>
      <c r="F43" s="118"/>
      <c r="G43" s="118"/>
      <c r="H43" s="118"/>
      <c r="I43" s="118"/>
      <c r="J43" s="118"/>
      <c r="K43" s="118"/>
      <c r="L43" s="118"/>
      <c r="M43" s="118"/>
      <c r="N43" s="118"/>
      <c r="O43" s="118"/>
      <c r="P43" s="118"/>
      <c r="Q43" s="111">
        <f t="shared" si="0"/>
        <v>0</v>
      </c>
      <c r="R43" s="112"/>
      <c r="S43" s="126"/>
      <c r="T43" s="114">
        <f t="shared" si="1"/>
        <v>0</v>
      </c>
      <c r="U43" s="127">
        <f t="shared" si="2"/>
        <v>0</v>
      </c>
      <c r="V43" s="314"/>
      <c r="AD43" s="253"/>
      <c r="AE43" s="297"/>
      <c r="AF43" s="253"/>
    </row>
    <row r="44" spans="2:32" s="71" customFormat="1" ht="15" customHeight="1" thickBot="1">
      <c r="B44" s="175" t="s">
        <v>204</v>
      </c>
      <c r="C44" s="98"/>
      <c r="D44" s="84"/>
      <c r="E44" s="99" t="s">
        <v>83</v>
      </c>
      <c r="F44" s="99" t="s">
        <v>83</v>
      </c>
      <c r="G44" s="99" t="s">
        <v>83</v>
      </c>
      <c r="H44" s="99" t="s">
        <v>83</v>
      </c>
      <c r="I44" s="99" t="s">
        <v>83</v>
      </c>
      <c r="J44" s="99" t="s">
        <v>83</v>
      </c>
      <c r="K44" s="99" t="s">
        <v>83</v>
      </c>
      <c r="L44" s="99" t="s">
        <v>83</v>
      </c>
      <c r="M44" s="99" t="s">
        <v>83</v>
      </c>
      <c r="N44" s="99" t="s">
        <v>83</v>
      </c>
      <c r="O44" s="99" t="s">
        <v>83</v>
      </c>
      <c r="P44" s="99" t="s">
        <v>83</v>
      </c>
      <c r="Q44" s="99" t="s">
        <v>83</v>
      </c>
      <c r="R44" s="100" t="s">
        <v>105</v>
      </c>
      <c r="S44" s="101" t="s">
        <v>105</v>
      </c>
      <c r="T44" s="102">
        <f>SUM(T37:T43)</f>
        <v>0</v>
      </c>
      <c r="U44" s="103">
        <f>SUM(U37:U43)</f>
        <v>0</v>
      </c>
      <c r="V44" s="315" t="s">
        <v>105</v>
      </c>
      <c r="AD44" s="254" t="s">
        <v>105</v>
      </c>
      <c r="AE44" s="298" t="s">
        <v>105</v>
      </c>
      <c r="AF44" s="254" t="s">
        <v>105</v>
      </c>
    </row>
    <row r="45" spans="2:32" s="71" customFormat="1" ht="15" customHeight="1">
      <c r="B45" s="374" t="s">
        <v>106</v>
      </c>
      <c r="C45" s="88" t="s">
        <v>78</v>
      </c>
      <c r="D45" s="89" t="s">
        <v>79</v>
      </c>
      <c r="E45" s="130"/>
      <c r="F45" s="130"/>
      <c r="G45" s="130"/>
      <c r="H45" s="130"/>
      <c r="I45" s="130"/>
      <c r="J45" s="130"/>
      <c r="K45" s="130"/>
      <c r="L45" s="130"/>
      <c r="M45" s="130"/>
      <c r="N45" s="130"/>
      <c r="O45" s="130"/>
      <c r="P45" s="105"/>
      <c r="Q45" s="131">
        <f>SUM(E45:P45)</f>
        <v>0</v>
      </c>
      <c r="R45" s="107">
        <v>9.9699999999999989</v>
      </c>
      <c r="S45" s="93" t="s">
        <v>80</v>
      </c>
      <c r="T45" s="94">
        <f t="shared" ref="T45:T51" si="3">R45*Q45</f>
        <v>0</v>
      </c>
      <c r="U45" s="95">
        <f>Q45*V45</f>
        <v>0</v>
      </c>
      <c r="V45" s="312">
        <f>IF(別紙1!$I$7=0.000579,$AD$45,$AE$45)</f>
        <v>0.434</v>
      </c>
      <c r="AD45" s="250">
        <f>$AD37</f>
        <v>0.57899999999999996</v>
      </c>
      <c r="AE45" s="316">
        <f>$AE37</f>
        <v>0.434</v>
      </c>
      <c r="AF45" s="250">
        <f>$AF$35</f>
        <v>0.438</v>
      </c>
    </row>
    <row r="46" spans="2:32" s="71" customFormat="1" ht="15" customHeight="1">
      <c r="B46" s="375"/>
      <c r="C46" s="108" t="s">
        <v>86</v>
      </c>
      <c r="D46" s="109" t="s">
        <v>93</v>
      </c>
      <c r="E46" s="105"/>
      <c r="F46" s="132"/>
      <c r="G46" s="132"/>
      <c r="H46" s="132"/>
      <c r="I46" s="132"/>
      <c r="J46" s="132"/>
      <c r="K46" s="132"/>
      <c r="L46" s="132"/>
      <c r="M46" s="132"/>
      <c r="N46" s="132"/>
      <c r="O46" s="132"/>
      <c r="P46" s="132"/>
      <c r="Q46" s="133">
        <f t="shared" ref="Q46:Q51" si="4">SUM(E46:P46)</f>
        <v>0</v>
      </c>
      <c r="R46" s="320">
        <f>IF(別紙1!$I$7=0.000579,$AD$36,$AE$36)</f>
        <v>40</v>
      </c>
      <c r="S46" s="113" t="s">
        <v>88</v>
      </c>
      <c r="T46" s="114">
        <f t="shared" si="3"/>
        <v>0</v>
      </c>
      <c r="U46" s="115">
        <f t="shared" ref="U46:U51" si="5">T46*V46*(44/12)</f>
        <v>0</v>
      </c>
      <c r="V46" s="121">
        <f>IF(別紙1!$I$7=0.000579,$AD$46,$AE$46)</f>
        <v>1.52E-2</v>
      </c>
      <c r="AD46" s="163">
        <f t="shared" ref="AD46:AD50" si="6">$AD38</f>
        <v>1.3599999999999999E-2</v>
      </c>
      <c r="AE46" s="252">
        <f t="shared" ref="AE46:AE50" si="7">$AE38</f>
        <v>1.52E-2</v>
      </c>
      <c r="AF46" s="252">
        <f>$AF$38</f>
        <v>1.547727E-2</v>
      </c>
    </row>
    <row r="47" spans="2:32" s="71" customFormat="1" ht="15" customHeight="1">
      <c r="B47" s="375"/>
      <c r="C47" s="108" t="s">
        <v>92</v>
      </c>
      <c r="D47" s="109" t="s">
        <v>93</v>
      </c>
      <c r="E47" s="110"/>
      <c r="F47" s="134"/>
      <c r="G47" s="134"/>
      <c r="H47" s="134"/>
      <c r="I47" s="134"/>
      <c r="J47" s="134"/>
      <c r="K47" s="134"/>
      <c r="L47" s="134"/>
      <c r="M47" s="134"/>
      <c r="N47" s="134"/>
      <c r="O47" s="134"/>
      <c r="P47" s="134"/>
      <c r="Q47" s="135">
        <f t="shared" si="4"/>
        <v>0</v>
      </c>
      <c r="R47" s="120">
        <f>$P$30</f>
        <v>50.8</v>
      </c>
      <c r="S47" s="113" t="s">
        <v>94</v>
      </c>
      <c r="T47" s="114">
        <f>Q47/$K$30*R47</f>
        <v>0</v>
      </c>
      <c r="U47" s="115">
        <f t="shared" si="5"/>
        <v>0</v>
      </c>
      <c r="V47" s="121">
        <f>IF(別紙1!$I$7=0.000579,$AD$47,$AE$47)</f>
        <v>1.6280566199999999E-2</v>
      </c>
      <c r="AD47" s="252">
        <f t="shared" si="6"/>
        <v>1.61E-2</v>
      </c>
      <c r="AE47" s="252">
        <f t="shared" si="7"/>
        <v>1.6280566199999999E-2</v>
      </c>
      <c r="AF47" s="252">
        <f>$AF$39</f>
        <v>1.6280566199999999E-2</v>
      </c>
    </row>
    <row r="48" spans="2:32" s="71" customFormat="1" ht="15" customHeight="1">
      <c r="B48" s="375"/>
      <c r="C48" s="108" t="s">
        <v>98</v>
      </c>
      <c r="D48" s="109" t="s">
        <v>99</v>
      </c>
      <c r="E48" s="110"/>
      <c r="F48" s="136"/>
      <c r="G48" s="136"/>
      <c r="H48" s="136"/>
      <c r="I48" s="136"/>
      <c r="J48" s="136"/>
      <c r="K48" s="136"/>
      <c r="L48" s="136"/>
      <c r="M48" s="136"/>
      <c r="N48" s="136"/>
      <c r="O48" s="136"/>
      <c r="P48" s="134"/>
      <c r="Q48" s="135">
        <f t="shared" si="4"/>
        <v>0</v>
      </c>
      <c r="R48" s="120">
        <v>39.1</v>
      </c>
      <c r="S48" s="113" t="s">
        <v>100</v>
      </c>
      <c r="T48" s="114">
        <f t="shared" si="3"/>
        <v>0</v>
      </c>
      <c r="U48" s="115">
        <f t="shared" si="5"/>
        <v>0</v>
      </c>
      <c r="V48" s="121">
        <f>IF(別紙1!$I$7=0.000579,$AD$48,$AE$48)</f>
        <v>1.9280206000000001E-2</v>
      </c>
      <c r="AD48" s="163">
        <f t="shared" si="6"/>
        <v>1.89E-2</v>
      </c>
      <c r="AE48" s="252">
        <f t="shared" si="7"/>
        <v>1.9280206000000001E-2</v>
      </c>
      <c r="AF48" s="252">
        <f>$AF$40</f>
        <v>1.9280206000000001E-2</v>
      </c>
    </row>
    <row r="49" spans="2:32" s="71" customFormat="1" ht="15" customHeight="1">
      <c r="B49" s="375"/>
      <c r="C49" s="108" t="s">
        <v>101</v>
      </c>
      <c r="D49" s="109" t="s">
        <v>99</v>
      </c>
      <c r="E49" s="110"/>
      <c r="F49" s="136"/>
      <c r="G49" s="136"/>
      <c r="H49" s="136"/>
      <c r="I49" s="136"/>
      <c r="J49" s="136"/>
      <c r="K49" s="136"/>
      <c r="L49" s="136"/>
      <c r="M49" s="136"/>
      <c r="N49" s="136"/>
      <c r="O49" s="136"/>
      <c r="P49" s="134"/>
      <c r="Q49" s="135">
        <f t="shared" si="4"/>
        <v>0</v>
      </c>
      <c r="R49" s="120">
        <v>36.700000000000003</v>
      </c>
      <c r="S49" s="113" t="s">
        <v>100</v>
      </c>
      <c r="T49" s="114">
        <f t="shared" si="3"/>
        <v>0</v>
      </c>
      <c r="U49" s="115">
        <f t="shared" si="5"/>
        <v>0</v>
      </c>
      <c r="V49" s="121">
        <f>IF(別紙1!$I$7=0.000579,$AD$49,$AE$49)</f>
        <v>1.8679950000000001E-2</v>
      </c>
      <c r="AD49" s="163">
        <f t="shared" si="6"/>
        <v>1.8499999999999999E-2</v>
      </c>
      <c r="AE49" s="252">
        <f t="shared" si="7"/>
        <v>1.8679950000000001E-2</v>
      </c>
      <c r="AF49" s="252">
        <f>$AF$41</f>
        <v>1.8679950000000001E-2</v>
      </c>
    </row>
    <row r="50" spans="2:32" s="71" customFormat="1" ht="15" customHeight="1">
      <c r="B50" s="375"/>
      <c r="C50" s="108" t="s">
        <v>102</v>
      </c>
      <c r="D50" s="109" t="s">
        <v>99</v>
      </c>
      <c r="E50" s="110"/>
      <c r="F50" s="136"/>
      <c r="G50" s="136"/>
      <c r="H50" s="136"/>
      <c r="I50" s="136"/>
      <c r="J50" s="136"/>
      <c r="K50" s="136"/>
      <c r="L50" s="136"/>
      <c r="M50" s="136"/>
      <c r="N50" s="136"/>
      <c r="O50" s="136"/>
      <c r="P50" s="134"/>
      <c r="Q50" s="135">
        <f t="shared" si="4"/>
        <v>0</v>
      </c>
      <c r="R50" s="120">
        <v>37.699999999999996</v>
      </c>
      <c r="S50" s="113" t="s">
        <v>100</v>
      </c>
      <c r="T50" s="114">
        <f t="shared" si="3"/>
        <v>0</v>
      </c>
      <c r="U50" s="115">
        <f t="shared" si="5"/>
        <v>0</v>
      </c>
      <c r="V50" s="121">
        <f>IF(別紙1!$I$7=0.000579,$AD$50,$AE$50)</f>
        <v>1.8803828000000002E-2</v>
      </c>
      <c r="AD50" s="163">
        <f t="shared" si="6"/>
        <v>1.8700000000000001E-2</v>
      </c>
      <c r="AE50" s="252">
        <f t="shared" si="7"/>
        <v>1.8803828000000002E-2</v>
      </c>
      <c r="AF50" s="252">
        <f>$AF$42</f>
        <v>1.8803828000000002E-2</v>
      </c>
    </row>
    <row r="51" spans="2:32" s="71" customFormat="1" ht="15" customHeight="1">
      <c r="B51" s="375"/>
      <c r="C51" s="124" t="s">
        <v>103</v>
      </c>
      <c r="D51" s="125"/>
      <c r="E51" s="136"/>
      <c r="F51" s="136"/>
      <c r="G51" s="136"/>
      <c r="H51" s="136"/>
      <c r="I51" s="136"/>
      <c r="J51" s="136"/>
      <c r="K51" s="136"/>
      <c r="L51" s="136"/>
      <c r="M51" s="136"/>
      <c r="N51" s="136"/>
      <c r="O51" s="136"/>
      <c r="P51" s="134"/>
      <c r="Q51" s="135">
        <f t="shared" si="4"/>
        <v>0</v>
      </c>
      <c r="R51" s="112"/>
      <c r="S51" s="126"/>
      <c r="T51" s="114">
        <f t="shared" si="3"/>
        <v>0</v>
      </c>
      <c r="U51" s="127">
        <f t="shared" si="5"/>
        <v>0</v>
      </c>
      <c r="V51" s="314"/>
      <c r="AD51" s="253"/>
      <c r="AE51" s="297"/>
      <c r="AF51" s="253"/>
    </row>
    <row r="52" spans="2:32" s="71" customFormat="1" ht="15" customHeight="1" thickBot="1">
      <c r="B52" s="175" t="s">
        <v>204</v>
      </c>
      <c r="C52" s="98"/>
      <c r="D52" s="84"/>
      <c r="E52" s="99" t="s">
        <v>83</v>
      </c>
      <c r="F52" s="99" t="s">
        <v>83</v>
      </c>
      <c r="G52" s="99" t="s">
        <v>83</v>
      </c>
      <c r="H52" s="99" t="s">
        <v>83</v>
      </c>
      <c r="I52" s="99" t="s">
        <v>83</v>
      </c>
      <c r="J52" s="99" t="s">
        <v>83</v>
      </c>
      <c r="K52" s="99" t="s">
        <v>83</v>
      </c>
      <c r="L52" s="99" t="s">
        <v>83</v>
      </c>
      <c r="M52" s="99" t="s">
        <v>83</v>
      </c>
      <c r="N52" s="99" t="s">
        <v>83</v>
      </c>
      <c r="O52" s="99" t="s">
        <v>83</v>
      </c>
      <c r="P52" s="99" t="s">
        <v>83</v>
      </c>
      <c r="Q52" s="99" t="s">
        <v>83</v>
      </c>
      <c r="R52" s="100" t="s">
        <v>105</v>
      </c>
      <c r="S52" s="101" t="s">
        <v>105</v>
      </c>
      <c r="T52" s="102">
        <f>SUM(T45:T51)</f>
        <v>0</v>
      </c>
      <c r="U52" s="103">
        <f>SUM(U45:U51)</f>
        <v>0</v>
      </c>
      <c r="V52" s="315" t="s">
        <v>105</v>
      </c>
      <c r="AD52" s="254" t="s">
        <v>105</v>
      </c>
      <c r="AE52" s="298" t="s">
        <v>105</v>
      </c>
      <c r="AF52" s="254" t="s">
        <v>105</v>
      </c>
    </row>
    <row r="53" spans="2:32" s="71" customFormat="1" ht="15" customHeight="1">
      <c r="B53" s="403" t="s">
        <v>231</v>
      </c>
      <c r="C53" s="108" t="s">
        <v>109</v>
      </c>
      <c r="D53" s="109" t="s">
        <v>79</v>
      </c>
      <c r="E53" s="141"/>
      <c r="F53" s="141"/>
      <c r="G53" s="141"/>
      <c r="H53" s="141"/>
      <c r="I53" s="141"/>
      <c r="J53" s="141"/>
      <c r="K53" s="141"/>
      <c r="L53" s="141"/>
      <c r="M53" s="141"/>
      <c r="N53" s="141"/>
      <c r="O53" s="141"/>
      <c r="P53" s="134" ph="1"/>
      <c r="Q53" s="119">
        <f>SUM(E53:P53)</f>
        <v>0</v>
      </c>
      <c r="R53" s="92">
        <v>9.9699999999999989</v>
      </c>
      <c r="S53" s="113" t="s">
        <v>80</v>
      </c>
      <c r="T53" s="114">
        <f>-R53*Q53</f>
        <v>0</v>
      </c>
      <c r="U53" s="115">
        <f>-Q53*V53</f>
        <v>0</v>
      </c>
      <c r="V53" s="313">
        <f>IF(別紙1!$I$7=0.000579,$AD$53,$AE$53)</f>
        <v>0.434</v>
      </c>
      <c r="AD53" s="163">
        <f>$AD45</f>
        <v>0.57899999999999996</v>
      </c>
      <c r="AE53" s="317">
        <f>$AE45</f>
        <v>0.434</v>
      </c>
      <c r="AF53" s="163">
        <f>$AF$35</f>
        <v>0.438</v>
      </c>
    </row>
    <row r="54" spans="2:32" s="71" customFormat="1" ht="15" customHeight="1">
      <c r="B54" s="403"/>
      <c r="C54" s="88" t="s">
        <v>108</v>
      </c>
      <c r="D54" s="89" t="s">
        <v>87</v>
      </c>
      <c r="E54" s="137"/>
      <c r="F54" s="137"/>
      <c r="G54" s="137"/>
      <c r="H54" s="137"/>
      <c r="I54" s="137"/>
      <c r="J54" s="137"/>
      <c r="K54" s="137"/>
      <c r="L54" s="137"/>
      <c r="M54" s="137"/>
      <c r="N54" s="137"/>
      <c r="O54" s="137"/>
      <c r="P54" s="137"/>
      <c r="Q54" s="138">
        <f>SUM(E54:P54)</f>
        <v>0</v>
      </c>
      <c r="R54" s="320">
        <f>IF(別紙1!$I$7=0.000579,$AD$36,$AE$36)</f>
        <v>40</v>
      </c>
      <c r="S54" s="93" t="s">
        <v>88</v>
      </c>
      <c r="T54" s="94">
        <f>R54*Q54</f>
        <v>0</v>
      </c>
      <c r="U54" s="115">
        <f>T54*V54*(44/12)</f>
        <v>0</v>
      </c>
      <c r="V54" s="121">
        <f>IF(別紙1!$I$7=0.000579,$AD$54,$AE$54)</f>
        <v>1.52E-2</v>
      </c>
      <c r="AD54" s="163">
        <f t="shared" ref="AD54:AD56" si="8">$AD46</f>
        <v>1.3599999999999999E-2</v>
      </c>
      <c r="AE54" s="252">
        <f t="shared" ref="AE54:AE56" si="9">$AE46</f>
        <v>1.52E-2</v>
      </c>
      <c r="AF54" s="252">
        <f>$AF$38</f>
        <v>1.547727E-2</v>
      </c>
    </row>
    <row r="55" spans="2:32" s="71" customFormat="1" ht="15" customHeight="1">
      <c r="B55" s="404"/>
      <c r="C55" s="108" t="s">
        <v>92</v>
      </c>
      <c r="D55" s="139" t="s">
        <v>93</v>
      </c>
      <c r="E55" s="134" ph="1"/>
      <c r="F55" s="134" ph="1"/>
      <c r="G55" s="134" ph="1"/>
      <c r="H55" s="134" ph="1"/>
      <c r="I55" s="134" ph="1"/>
      <c r="J55" s="134" ph="1"/>
      <c r="K55" s="134" ph="1"/>
      <c r="L55" s="134" ph="1"/>
      <c r="M55" s="134" ph="1"/>
      <c r="N55" s="134" ph="1"/>
      <c r="O55" s="134" ph="1"/>
      <c r="P55" s="134" ph="1"/>
      <c r="Q55" s="135">
        <f>SUM(E55:P55)</f>
        <v>0</v>
      </c>
      <c r="R55" s="120">
        <f>$P$30</f>
        <v>50.8</v>
      </c>
      <c r="S55" s="113" t="s">
        <v>94</v>
      </c>
      <c r="T55" s="114">
        <f>Q55/$K$30*R55</f>
        <v>0</v>
      </c>
      <c r="U55" s="115">
        <f>T55*V55*(44/12)</f>
        <v>0</v>
      </c>
      <c r="V55" s="121">
        <f>IF(別紙1!$I$7=0.000579,$AD$55,$AE$55)</f>
        <v>1.6280566199999999E-2</v>
      </c>
      <c r="AD55" s="252">
        <f t="shared" si="8"/>
        <v>1.61E-2</v>
      </c>
      <c r="AE55" s="252">
        <f t="shared" si="9"/>
        <v>1.6280566199999999E-2</v>
      </c>
      <c r="AF55" s="252">
        <f>$AF$39</f>
        <v>1.6280566199999999E-2</v>
      </c>
    </row>
    <row r="56" spans="2:32" s="71" customFormat="1" ht="15" customHeight="1">
      <c r="B56" s="404"/>
      <c r="C56" s="108" t="s">
        <v>98</v>
      </c>
      <c r="D56" s="109" t="s">
        <v>99</v>
      </c>
      <c r="E56" s="136" ph="1"/>
      <c r="F56" s="136" ph="1"/>
      <c r="G56" s="136" ph="1"/>
      <c r="H56" s="136" ph="1"/>
      <c r="I56" s="136" ph="1"/>
      <c r="J56" s="136" ph="1"/>
      <c r="K56" s="136" ph="1"/>
      <c r="L56" s="136" ph="1"/>
      <c r="M56" s="136" ph="1"/>
      <c r="N56" s="136" ph="1"/>
      <c r="O56" s="136" ph="1"/>
      <c r="P56" s="134" ph="1"/>
      <c r="Q56" s="135">
        <f>SUM(E56:P56)</f>
        <v>0</v>
      </c>
      <c r="R56" s="140">
        <v>39.1</v>
      </c>
      <c r="S56" s="113" t="s">
        <v>100</v>
      </c>
      <c r="T56" s="114">
        <f>R56*Q56</f>
        <v>0</v>
      </c>
      <c r="U56" s="115">
        <f>T56*V56*(44/12)</f>
        <v>0</v>
      </c>
      <c r="V56" s="121">
        <f>IF(別紙1!$I$7=0.000579,$AD$56,$AE$56)</f>
        <v>1.9280206000000001E-2</v>
      </c>
      <c r="AD56" s="163">
        <f t="shared" si="8"/>
        <v>1.89E-2</v>
      </c>
      <c r="AE56" s="252">
        <f t="shared" si="9"/>
        <v>1.9280206000000001E-2</v>
      </c>
      <c r="AF56" s="252">
        <f>$AF$40</f>
        <v>1.9280206000000001E-2</v>
      </c>
    </row>
    <row r="57" spans="2:32" s="71" customFormat="1" ht="15" customHeight="1">
      <c r="B57" s="404"/>
      <c r="C57" s="124" t="s">
        <v>103</v>
      </c>
      <c r="D57" s="125"/>
      <c r="E57" s="136" ph="1"/>
      <c r="F57" s="136" ph="1"/>
      <c r="G57" s="136" ph="1"/>
      <c r="H57" s="136" ph="1"/>
      <c r="I57" s="136" ph="1"/>
      <c r="J57" s="136" ph="1"/>
      <c r="K57" s="136" ph="1"/>
      <c r="L57" s="136" ph="1"/>
      <c r="M57" s="136" ph="1"/>
      <c r="N57" s="136" ph="1"/>
      <c r="O57" s="136" ph="1"/>
      <c r="P57" s="134" ph="1"/>
      <c r="Q57" s="135">
        <f>SUM(E57:P57)</f>
        <v>0</v>
      </c>
      <c r="R57" s="112"/>
      <c r="S57" s="126"/>
      <c r="T57" s="114">
        <f>R57*Q57</f>
        <v>0</v>
      </c>
      <c r="U57" s="127">
        <f>T57*V57*(44/12)</f>
        <v>0</v>
      </c>
      <c r="V57" s="314"/>
      <c r="AD57" s="253"/>
      <c r="AE57" s="297"/>
      <c r="AF57" s="253"/>
    </row>
    <row r="58" spans="2:32" s="71" customFormat="1" ht="19.350000000000001" customHeight="1" thickBot="1">
      <c r="B58" s="175" t="s">
        <v>204</v>
      </c>
      <c r="C58" s="98"/>
      <c r="D58" s="84"/>
      <c r="E58" s="99" t="s">
        <v>83</v>
      </c>
      <c r="F58" s="99" t="s">
        <v>83</v>
      </c>
      <c r="G58" s="99" t="s">
        <v>83</v>
      </c>
      <c r="H58" s="99" t="s">
        <v>83</v>
      </c>
      <c r="I58" s="99" t="s">
        <v>83</v>
      </c>
      <c r="J58" s="99" t="s">
        <v>83</v>
      </c>
      <c r="K58" s="99" t="s">
        <v>83</v>
      </c>
      <c r="L58" s="99" t="s">
        <v>83</v>
      </c>
      <c r="M58" s="99" t="s">
        <v>83</v>
      </c>
      <c r="N58" s="99" t="s">
        <v>83</v>
      </c>
      <c r="O58" s="99" t="s">
        <v>83</v>
      </c>
      <c r="P58" s="99" t="s">
        <v>83</v>
      </c>
      <c r="Q58" s="99" t="s">
        <v>83</v>
      </c>
      <c r="R58" s="100" t="s">
        <v>105</v>
      </c>
      <c r="S58" s="101" t="s">
        <v>105</v>
      </c>
      <c r="T58" s="102">
        <f>SUM(T54:T57)</f>
        <v>0</v>
      </c>
      <c r="U58" s="103">
        <f>SUM(U54:U57)</f>
        <v>0</v>
      </c>
      <c r="V58" s="315" t="s">
        <v>105</v>
      </c>
      <c r="AD58" s="254" t="s">
        <v>105</v>
      </c>
      <c r="AE58" s="254" t="s">
        <v>105</v>
      </c>
      <c r="AF58" s="254" t="s">
        <v>105</v>
      </c>
    </row>
    <row r="59" spans="2:32" s="71" customFormat="1" ht="15" customHeight="1">
      <c r="B59" s="177" t="s">
        <v>232</v>
      </c>
      <c r="C59" s="88" t="s">
        <v>78</v>
      </c>
      <c r="D59" s="89" t="s">
        <v>79</v>
      </c>
      <c r="E59" s="105"/>
      <c r="F59" s="105"/>
      <c r="G59" s="105"/>
      <c r="H59" s="105"/>
      <c r="I59" s="105"/>
      <c r="J59" s="105"/>
      <c r="K59" s="105"/>
      <c r="L59" s="105"/>
      <c r="M59" s="105"/>
      <c r="N59" s="105"/>
      <c r="O59" s="105"/>
      <c r="P59" s="105"/>
      <c r="Q59" s="91">
        <f>SUM(E59:P59)</f>
        <v>0</v>
      </c>
      <c r="R59" s="142">
        <v>9.9699999999999989</v>
      </c>
      <c r="S59" s="93" t="s">
        <v>80</v>
      </c>
      <c r="T59" s="94">
        <f>R59*Q59</f>
        <v>0</v>
      </c>
      <c r="U59" s="95">
        <f>Q59*V59</f>
        <v>0</v>
      </c>
      <c r="V59" s="312">
        <f>IF(別紙1!$I$7=0.000579,$AD$59,$AE$59)</f>
        <v>0.434</v>
      </c>
      <c r="AD59" s="250">
        <f>AD35</f>
        <v>0.57899999999999996</v>
      </c>
      <c r="AE59" s="316">
        <f>AE35</f>
        <v>0.434</v>
      </c>
      <c r="AF59" s="250">
        <f>$AF$35</f>
        <v>0.438</v>
      </c>
    </row>
    <row r="60" spans="2:32" s="71" customFormat="1" ht="15" customHeight="1" thickBot="1">
      <c r="B60" s="178" t="s">
        <v>205</v>
      </c>
      <c r="C60" s="143"/>
      <c r="D60" s="143"/>
      <c r="E60" s="99" t="s">
        <v>83</v>
      </c>
      <c r="F60" s="99" t="s">
        <v>83</v>
      </c>
      <c r="G60" s="99" t="s">
        <v>83</v>
      </c>
      <c r="H60" s="99" t="s">
        <v>83</v>
      </c>
      <c r="I60" s="99" t="s">
        <v>83</v>
      </c>
      <c r="J60" s="99" t="s">
        <v>83</v>
      </c>
      <c r="K60" s="99" t="s">
        <v>83</v>
      </c>
      <c r="L60" s="99" t="s">
        <v>83</v>
      </c>
      <c r="M60" s="99" t="s">
        <v>83</v>
      </c>
      <c r="N60" s="99" t="s">
        <v>83</v>
      </c>
      <c r="O60" s="99" t="s">
        <v>83</v>
      </c>
      <c r="P60" s="99" t="s">
        <v>83</v>
      </c>
      <c r="Q60" s="99" t="s">
        <v>83</v>
      </c>
      <c r="R60" s="100" t="s">
        <v>105</v>
      </c>
      <c r="S60" s="101" t="s">
        <v>105</v>
      </c>
      <c r="T60" s="102">
        <f>SUM(T59)</f>
        <v>0</v>
      </c>
      <c r="U60" s="103">
        <f>SUM(U59)</f>
        <v>0</v>
      </c>
      <c r="V60" s="129" t="s">
        <v>105</v>
      </c>
      <c r="AD60" s="254" t="s">
        <v>105</v>
      </c>
      <c r="AE60" s="254" t="s">
        <v>105</v>
      </c>
      <c r="AF60" s="254" t="s">
        <v>105</v>
      </c>
    </row>
    <row r="61" spans="2:32" s="71" customFormat="1" ht="15" hidden="1" customHeight="1">
      <c r="B61" s="144" t="s">
        <v>112</v>
      </c>
      <c r="C61" s="145"/>
      <c r="D61" s="145"/>
      <c r="E61" s="146"/>
      <c r="F61" s="146"/>
      <c r="G61" s="146"/>
      <c r="H61" s="146"/>
      <c r="I61" s="146"/>
      <c r="J61" s="146"/>
      <c r="K61" s="146"/>
      <c r="L61" s="146"/>
      <c r="M61" s="146"/>
      <c r="N61" s="146"/>
      <c r="O61" s="146"/>
      <c r="P61" s="146"/>
      <c r="Q61" s="146"/>
      <c r="R61" s="147" t="s">
        <v>105</v>
      </c>
      <c r="S61" s="145" t="s">
        <v>105</v>
      </c>
      <c r="T61" s="148">
        <f>T36+T44+T52+T58+T60</f>
        <v>0</v>
      </c>
      <c r="U61" s="149" t="s">
        <v>83</v>
      </c>
      <c r="V61" s="150" t="s">
        <v>83</v>
      </c>
    </row>
    <row r="62" spans="2:32" s="71" customFormat="1" ht="15" customHeight="1" thickBot="1">
      <c r="B62" s="151" t="s">
        <v>113</v>
      </c>
      <c r="C62" s="101"/>
      <c r="D62" s="101"/>
      <c r="E62" s="152">
        <f>別紙1!$E12*1000</f>
        <v>0</v>
      </c>
      <c r="F62" s="152">
        <f>別紙1!$E13*1000</f>
        <v>0</v>
      </c>
      <c r="G62" s="152">
        <f>別紙1!$E14*1000</f>
        <v>0</v>
      </c>
      <c r="H62" s="152">
        <f>別紙1!$E15*1000</f>
        <v>0</v>
      </c>
      <c r="I62" s="152">
        <f>別紙1!$E16*1000</f>
        <v>0</v>
      </c>
      <c r="J62" s="152">
        <f>別紙1!$E17*1000</f>
        <v>0</v>
      </c>
      <c r="K62" s="152">
        <f>別紙1!$E18*1000</f>
        <v>0</v>
      </c>
      <c r="L62" s="152">
        <f>別紙1!$E19*1000</f>
        <v>0</v>
      </c>
      <c r="M62" s="152">
        <f>別紙1!$E20*1000</f>
        <v>0</v>
      </c>
      <c r="N62" s="152">
        <f>別紙1!$E21*1000</f>
        <v>0</v>
      </c>
      <c r="O62" s="152">
        <f>別紙1!$E22*1000</f>
        <v>0</v>
      </c>
      <c r="P62" s="152">
        <f>別紙1!$E23*1000</f>
        <v>0</v>
      </c>
      <c r="Q62" s="152">
        <f>SUM(E62:P62)</f>
        <v>0</v>
      </c>
      <c r="R62" s="100" t="s">
        <v>105</v>
      </c>
      <c r="S62" s="101" t="s">
        <v>105</v>
      </c>
      <c r="T62" s="153" t="s">
        <v>105</v>
      </c>
      <c r="U62" s="154">
        <f>U36+U44+U52+U58+U60</f>
        <v>0</v>
      </c>
      <c r="V62" s="129" t="s">
        <v>105</v>
      </c>
    </row>
    <row r="63" spans="2:32" s="71" customFormat="1" ht="15" customHeight="1">
      <c r="C63" s="155"/>
      <c r="D63" s="155"/>
      <c r="E63" s="155"/>
      <c r="F63" s="155"/>
      <c r="G63" s="155"/>
      <c r="H63" s="155"/>
      <c r="I63" s="155"/>
      <c r="J63" s="155"/>
      <c r="K63" s="155"/>
      <c r="L63" s="155"/>
      <c r="M63" s="155"/>
      <c r="N63" s="155"/>
      <c r="O63" s="155"/>
      <c r="P63" s="155"/>
      <c r="Q63" s="155"/>
      <c r="R63" s="155"/>
      <c r="S63" s="156"/>
      <c r="T63" s="72"/>
      <c r="V63" s="155"/>
    </row>
    <row r="64" spans="2:32" s="71" customFormat="1" ht="15" customHeight="1">
      <c r="T64" s="72"/>
      <c r="V64" s="157"/>
    </row>
    <row r="65" spans="2:33" s="71" customFormat="1" ht="30" customHeight="1">
      <c r="B65" s="73" t="s">
        <v>114</v>
      </c>
      <c r="C65" s="74"/>
      <c r="D65" s="74"/>
      <c r="E65" s="74"/>
      <c r="F65" s="74"/>
      <c r="G65" s="74"/>
      <c r="H65" s="74"/>
      <c r="I65" s="74"/>
      <c r="J65" s="74"/>
      <c r="K65" s="74"/>
      <c r="L65" s="74"/>
      <c r="M65" s="74"/>
      <c r="N65" s="74"/>
      <c r="O65" s="74"/>
      <c r="P65" s="75" t="s">
        <v>146</v>
      </c>
      <c r="Q65" s="74"/>
      <c r="R65" s="74"/>
      <c r="S65" s="74"/>
      <c r="T65" s="76"/>
      <c r="U65" s="74"/>
      <c r="V65" s="77">
        <v>0</v>
      </c>
    </row>
    <row r="66" spans="2:33" s="71" customFormat="1" ht="15" customHeight="1">
      <c r="T66" s="72"/>
      <c r="V66" s="78"/>
    </row>
    <row r="67" spans="2:33" s="71" customFormat="1" ht="15" customHeight="1">
      <c r="B67" s="194" t="s">
        <v>115</v>
      </c>
      <c r="T67" s="72"/>
    </row>
    <row r="68" spans="2:33" s="71" customFormat="1" ht="12" customHeight="1">
      <c r="T68" s="72"/>
    </row>
    <row r="69" spans="2:33" s="71" customFormat="1" ht="11.45" customHeight="1" thickBot="1">
      <c r="T69" s="81" t="s">
        <v>68</v>
      </c>
      <c r="U69" s="82" t="s">
        <v>69</v>
      </c>
      <c r="V69" s="82" t="s">
        <v>70</v>
      </c>
    </row>
    <row r="70" spans="2:33" s="71" customFormat="1" ht="15" customHeight="1">
      <c r="B70" s="345" t="s">
        <v>116</v>
      </c>
      <c r="C70" s="307"/>
      <c r="D70" s="308"/>
      <c r="E70" s="398" t="s">
        <v>159</v>
      </c>
      <c r="F70" s="399"/>
      <c r="G70" s="399"/>
      <c r="H70" s="399"/>
      <c r="I70" s="399"/>
      <c r="J70" s="399"/>
      <c r="K70" s="399"/>
      <c r="L70" s="399"/>
      <c r="M70" s="399"/>
      <c r="N70" s="399"/>
      <c r="O70" s="399"/>
      <c r="P70" s="399"/>
      <c r="Q70" s="399"/>
      <c r="R70" s="399"/>
      <c r="S70" s="399"/>
      <c r="T70" s="399"/>
      <c r="U70" s="399"/>
      <c r="V70" s="400"/>
      <c r="W70" s="69"/>
      <c r="AB70" s="69"/>
      <c r="AC70" s="69"/>
      <c r="AD70" s="69"/>
      <c r="AE70" s="69"/>
      <c r="AF70" s="69"/>
      <c r="AG70" s="69"/>
    </row>
    <row r="71" spans="2:33" s="71" customFormat="1" ht="36.75" thickBot="1">
      <c r="B71" s="309"/>
      <c r="C71" s="310"/>
      <c r="D71" s="311"/>
      <c r="E71" s="84" t="s">
        <v>13</v>
      </c>
      <c r="F71" s="84" t="s">
        <v>117</v>
      </c>
      <c r="G71" s="84" t="s">
        <v>15</v>
      </c>
      <c r="H71" s="84" t="s">
        <v>16</v>
      </c>
      <c r="I71" s="84" t="s">
        <v>17</v>
      </c>
      <c r="J71" s="84" t="s">
        <v>18</v>
      </c>
      <c r="K71" s="84" t="s">
        <v>19</v>
      </c>
      <c r="L71" s="84" t="s">
        <v>20</v>
      </c>
      <c r="M71" s="84" t="s">
        <v>21</v>
      </c>
      <c r="N71" s="84" t="s">
        <v>22</v>
      </c>
      <c r="O71" s="84" t="s">
        <v>23</v>
      </c>
      <c r="P71" s="84" t="s">
        <v>24</v>
      </c>
      <c r="Q71" s="84" t="s">
        <v>72</v>
      </c>
      <c r="R71" s="401" t="s">
        <v>73</v>
      </c>
      <c r="S71" s="402"/>
      <c r="T71" s="158" t="s">
        <v>74</v>
      </c>
      <c r="U71" s="86" t="s">
        <v>75</v>
      </c>
      <c r="V71" s="87" t="s">
        <v>76</v>
      </c>
      <c r="W71" s="69"/>
      <c r="AB71" s="69"/>
      <c r="AC71" s="69"/>
      <c r="AD71" s="69"/>
      <c r="AE71" s="69"/>
      <c r="AF71" s="69"/>
      <c r="AG71" s="69"/>
    </row>
    <row r="72" spans="2:33" s="71" customFormat="1" ht="20.100000000000001" customHeight="1">
      <c r="B72" s="174" t="s">
        <v>233</v>
      </c>
      <c r="C72" s="88" t="s">
        <v>78</v>
      </c>
      <c r="D72" s="89" t="s">
        <v>79</v>
      </c>
      <c r="E72" s="90"/>
      <c r="F72" s="90"/>
      <c r="G72" s="90"/>
      <c r="H72" s="90"/>
      <c r="I72" s="90"/>
      <c r="J72" s="90"/>
      <c r="K72" s="90"/>
      <c r="L72" s="90"/>
      <c r="M72" s="90"/>
      <c r="N72" s="90"/>
      <c r="O72" s="90"/>
      <c r="P72" s="90"/>
      <c r="Q72" s="91">
        <f>SUM(E72:P72)</f>
        <v>0</v>
      </c>
      <c r="R72" s="142">
        <v>9.9699999999999989</v>
      </c>
      <c r="S72" s="92" t="s">
        <v>80</v>
      </c>
      <c r="T72" s="94">
        <f>R72*Q72</f>
        <v>0</v>
      </c>
      <c r="U72" s="95">
        <f>Q72*V72</f>
        <v>0</v>
      </c>
      <c r="V72" s="96">
        <f>IF(別紙1!$I$7=0.000579,$AD$35,$AE$35)</f>
        <v>0.434</v>
      </c>
      <c r="W72" s="69"/>
      <c r="AB72" s="69"/>
      <c r="AC72" s="69"/>
      <c r="AD72" s="69"/>
      <c r="AE72" s="69"/>
      <c r="AF72" s="69"/>
      <c r="AG72" s="69"/>
    </row>
    <row r="73" spans="2:33" s="71" customFormat="1" ht="20.100000000000001" customHeight="1" thickBot="1">
      <c r="B73" s="175" t="s">
        <v>205</v>
      </c>
      <c r="C73" s="98" t="s">
        <v>78</v>
      </c>
      <c r="D73" s="84" t="s">
        <v>79</v>
      </c>
      <c r="E73" s="99" t="s">
        <v>83</v>
      </c>
      <c r="F73" s="99" t="s">
        <v>83</v>
      </c>
      <c r="G73" s="99" t="s">
        <v>83</v>
      </c>
      <c r="H73" s="99" t="s">
        <v>83</v>
      </c>
      <c r="I73" s="99" t="s">
        <v>83</v>
      </c>
      <c r="J73" s="99" t="s">
        <v>83</v>
      </c>
      <c r="K73" s="99" t="s">
        <v>83</v>
      </c>
      <c r="L73" s="99" t="s">
        <v>83</v>
      </c>
      <c r="M73" s="99" t="s">
        <v>83</v>
      </c>
      <c r="N73" s="99" t="s">
        <v>83</v>
      </c>
      <c r="O73" s="99" t="s">
        <v>83</v>
      </c>
      <c r="P73" s="99" t="s">
        <v>83</v>
      </c>
      <c r="Q73" s="99" t="s">
        <v>83</v>
      </c>
      <c r="R73" s="100" t="s">
        <v>105</v>
      </c>
      <c r="S73" s="100" t="s">
        <v>105</v>
      </c>
      <c r="T73" s="102">
        <f>T72</f>
        <v>0</v>
      </c>
      <c r="U73" s="103">
        <f>U72</f>
        <v>0</v>
      </c>
      <c r="V73" s="104"/>
      <c r="W73" s="69"/>
      <c r="AB73" s="69"/>
      <c r="AC73" s="69"/>
      <c r="AD73" s="69"/>
      <c r="AE73" s="69"/>
      <c r="AF73" s="69"/>
      <c r="AG73" s="69"/>
    </row>
    <row r="74" spans="2:33" s="71" customFormat="1" ht="15" customHeight="1">
      <c r="B74" s="374" t="s">
        <v>84</v>
      </c>
      <c r="C74" s="88" t="s">
        <v>78</v>
      </c>
      <c r="D74" s="89" t="s">
        <v>79</v>
      </c>
      <c r="E74" s="105"/>
      <c r="F74" s="105"/>
      <c r="G74" s="105"/>
      <c r="H74" s="105"/>
      <c r="I74" s="105"/>
      <c r="J74" s="105"/>
      <c r="K74" s="105"/>
      <c r="L74" s="105"/>
      <c r="M74" s="105"/>
      <c r="N74" s="105"/>
      <c r="O74" s="105"/>
      <c r="P74" s="105"/>
      <c r="Q74" s="106">
        <f t="shared" ref="Q74:Q80" si="10">SUM(E74:P74)</f>
        <v>0</v>
      </c>
      <c r="R74" s="107">
        <v>9.9699999999999989</v>
      </c>
      <c r="S74" s="92" t="s">
        <v>80</v>
      </c>
      <c r="T74" s="94">
        <f t="shared" ref="T74:T96" si="11">R74*Q74</f>
        <v>0</v>
      </c>
      <c r="U74" s="95">
        <f>Q74*V74</f>
        <v>0</v>
      </c>
      <c r="V74" s="96">
        <f>IF(別紙1!$I$7=0.000579,$AD$37,$AE$37)</f>
        <v>0.434</v>
      </c>
      <c r="W74" s="69"/>
      <c r="AB74" s="69"/>
      <c r="AC74" s="69"/>
      <c r="AD74" s="69"/>
      <c r="AE74" s="69"/>
      <c r="AF74" s="69"/>
      <c r="AG74" s="69"/>
    </row>
    <row r="75" spans="2:33" s="71" customFormat="1" ht="15" customHeight="1">
      <c r="B75" s="375"/>
      <c r="C75" s="108" t="s">
        <v>118</v>
      </c>
      <c r="D75" s="109" t="s">
        <v>87</v>
      </c>
      <c r="E75" s="302"/>
      <c r="F75" s="105"/>
      <c r="G75" s="105"/>
      <c r="H75" s="105"/>
      <c r="I75" s="105"/>
      <c r="J75" s="105"/>
      <c r="K75" s="105"/>
      <c r="L75" s="105"/>
      <c r="M75" s="105"/>
      <c r="N75" s="105"/>
      <c r="O75" s="105"/>
      <c r="P75" s="105"/>
      <c r="Q75" s="111">
        <f t="shared" si="10"/>
        <v>0</v>
      </c>
      <c r="R75" s="120">
        <f>$R$38</f>
        <v>40</v>
      </c>
      <c r="S75" s="120" t="s">
        <v>88</v>
      </c>
      <c r="T75" s="114">
        <f t="shared" si="11"/>
        <v>0</v>
      </c>
      <c r="U75" s="115">
        <f>T75*V75*(44/12)</f>
        <v>0</v>
      </c>
      <c r="V75" s="116">
        <f>IF(別紙1!$I$7=0.000579,$AD$38,$AE$38)</f>
        <v>1.52E-2</v>
      </c>
      <c r="W75" s="69"/>
      <c r="AB75" s="69"/>
      <c r="AC75" s="69"/>
      <c r="AD75" s="69"/>
      <c r="AE75" s="69"/>
      <c r="AF75" s="69"/>
      <c r="AG75" s="69"/>
    </row>
    <row r="76" spans="2:33" s="71" customFormat="1" ht="15" customHeight="1">
      <c r="B76" s="375"/>
      <c r="C76" s="108" t="s">
        <v>92</v>
      </c>
      <c r="D76" s="109" t="s">
        <v>93</v>
      </c>
      <c r="E76" s="110"/>
      <c r="F76" s="105"/>
      <c r="G76" s="110"/>
      <c r="H76" s="105"/>
      <c r="I76" s="110"/>
      <c r="J76" s="105"/>
      <c r="K76" s="110"/>
      <c r="L76" s="105"/>
      <c r="M76" s="110"/>
      <c r="N76" s="105"/>
      <c r="O76" s="110"/>
      <c r="P76" s="105"/>
      <c r="Q76" s="119">
        <f>SUM(E76:P76)</f>
        <v>0</v>
      </c>
      <c r="R76" s="120">
        <f>$P$30</f>
        <v>50.8</v>
      </c>
      <c r="S76" s="120" t="s">
        <v>94</v>
      </c>
      <c r="T76" s="114">
        <f>Q76/$K$30*R76</f>
        <v>0</v>
      </c>
      <c r="U76" s="115">
        <f>T76*V76*(44/12)</f>
        <v>0</v>
      </c>
      <c r="V76" s="121">
        <f>IF(別紙1!$I$7=0.000579,$AD$39,$AE$39)</f>
        <v>1.6280566199999999E-2</v>
      </c>
      <c r="W76" s="69"/>
      <c r="AB76" s="69"/>
      <c r="AC76" s="69"/>
      <c r="AD76" s="69"/>
      <c r="AE76" s="69"/>
      <c r="AF76" s="69"/>
      <c r="AG76" s="69"/>
    </row>
    <row r="77" spans="2:33" s="71" customFormat="1" ht="15" customHeight="1">
      <c r="B77" s="375"/>
      <c r="C77" s="108" t="s">
        <v>98</v>
      </c>
      <c r="D77" s="109" t="s">
        <v>99</v>
      </c>
      <c r="E77" s="110"/>
      <c r="F77" s="105"/>
      <c r="G77" s="110"/>
      <c r="H77" s="105"/>
      <c r="I77" s="110"/>
      <c r="J77" s="105"/>
      <c r="K77" s="110"/>
      <c r="L77" s="105"/>
      <c r="M77" s="110"/>
      <c r="N77" s="105"/>
      <c r="O77" s="110"/>
      <c r="P77" s="105"/>
      <c r="Q77" s="119">
        <f t="shared" si="10"/>
        <v>0</v>
      </c>
      <c r="R77" s="120">
        <v>39.1</v>
      </c>
      <c r="S77" s="120" t="s">
        <v>100</v>
      </c>
      <c r="T77" s="114">
        <f t="shared" si="11"/>
        <v>0</v>
      </c>
      <c r="U77" s="115">
        <f>T77*V77*(44/12)</f>
        <v>0</v>
      </c>
      <c r="V77" s="121">
        <f>IF(別紙1!$I$7=0.000579,$AD$40,$AE$40)</f>
        <v>1.9280206000000001E-2</v>
      </c>
      <c r="W77" s="69"/>
      <c r="AB77" s="69"/>
      <c r="AC77" s="69"/>
      <c r="AD77" s="69"/>
      <c r="AE77" s="69"/>
      <c r="AF77" s="69"/>
      <c r="AG77" s="69"/>
    </row>
    <row r="78" spans="2:33" s="71" customFormat="1" ht="15" customHeight="1">
      <c r="B78" s="375"/>
      <c r="C78" s="108" t="s">
        <v>101</v>
      </c>
      <c r="D78" s="109" t="s">
        <v>99</v>
      </c>
      <c r="E78" s="110"/>
      <c r="F78" s="110"/>
      <c r="G78" s="110"/>
      <c r="H78" s="110"/>
      <c r="I78" s="110"/>
      <c r="J78" s="110"/>
      <c r="K78" s="110"/>
      <c r="L78" s="110"/>
      <c r="M78" s="110"/>
      <c r="N78" s="110"/>
      <c r="O78" s="110"/>
      <c r="P78" s="110"/>
      <c r="Q78" s="119">
        <f t="shared" si="10"/>
        <v>0</v>
      </c>
      <c r="R78" s="120">
        <v>36.700000000000003</v>
      </c>
      <c r="S78" s="120" t="s">
        <v>100</v>
      </c>
      <c r="T78" s="114">
        <f t="shared" si="11"/>
        <v>0</v>
      </c>
      <c r="U78" s="115">
        <f>T78*V78*(44/12)</f>
        <v>0</v>
      </c>
      <c r="V78" s="121">
        <f>IF(別紙1!$I$7=0.000579,$AD$41,$AE$41)</f>
        <v>1.8679950000000001E-2</v>
      </c>
      <c r="W78" s="69"/>
      <c r="AB78" s="69"/>
      <c r="AC78" s="69"/>
      <c r="AD78" s="69"/>
      <c r="AE78" s="69"/>
      <c r="AF78" s="69"/>
      <c r="AG78" s="69"/>
    </row>
    <row r="79" spans="2:33" s="71" customFormat="1" ht="15" customHeight="1">
      <c r="B79" s="375"/>
      <c r="C79" s="108" t="s">
        <v>102</v>
      </c>
      <c r="D79" s="109" t="s">
        <v>99</v>
      </c>
      <c r="E79" s="110"/>
      <c r="F79" s="110"/>
      <c r="G79" s="110"/>
      <c r="H79" s="110"/>
      <c r="I79" s="110"/>
      <c r="J79" s="110"/>
      <c r="K79" s="110"/>
      <c r="L79" s="110"/>
      <c r="M79" s="110"/>
      <c r="N79" s="110"/>
      <c r="O79" s="110"/>
      <c r="P79" s="110"/>
      <c r="Q79" s="119">
        <f t="shared" si="10"/>
        <v>0</v>
      </c>
      <c r="R79" s="120">
        <v>37.699999999999996</v>
      </c>
      <c r="S79" s="120" t="s">
        <v>100</v>
      </c>
      <c r="T79" s="114">
        <f t="shared" si="11"/>
        <v>0</v>
      </c>
      <c r="U79" s="115">
        <f>T79*V79*(44/12)</f>
        <v>0</v>
      </c>
      <c r="V79" s="121">
        <f>IF(別紙1!$I$7=0.000579,$AD$42,$AE$42)</f>
        <v>1.8803828000000002E-2</v>
      </c>
      <c r="W79" s="69"/>
      <c r="AB79" s="69"/>
      <c r="AC79" s="69"/>
      <c r="AD79" s="69"/>
      <c r="AE79" s="69"/>
      <c r="AF79" s="69"/>
      <c r="AG79" s="69"/>
    </row>
    <row r="80" spans="2:33" s="71" customFormat="1" ht="15" customHeight="1">
      <c r="B80" s="375"/>
      <c r="C80" s="159" t="str">
        <f>C43</f>
        <v>その他</v>
      </c>
      <c r="D80" s="160" t="str">
        <f>IF(D43="","",D43)</f>
        <v/>
      </c>
      <c r="E80" s="118"/>
      <c r="F80" s="161"/>
      <c r="G80" s="161"/>
      <c r="H80" s="161"/>
      <c r="I80" s="161"/>
      <c r="J80" s="161"/>
      <c r="K80" s="161"/>
      <c r="L80" s="161"/>
      <c r="M80" s="161"/>
      <c r="N80" s="161"/>
      <c r="O80" s="161"/>
      <c r="P80" s="161"/>
      <c r="Q80" s="119">
        <f t="shared" si="10"/>
        <v>0</v>
      </c>
      <c r="R80" s="120">
        <f>IF($R$43="",0,$R$43)</f>
        <v>0</v>
      </c>
      <c r="S80" s="120" t="str">
        <f>IF($S$43="","",$S$43)</f>
        <v/>
      </c>
      <c r="T80" s="114">
        <f>IF(R80="","",R80*Q80)</f>
        <v>0</v>
      </c>
      <c r="U80" s="115">
        <f>IF(V80="","",T80*V80*(44/12))</f>
        <v>0</v>
      </c>
      <c r="V80" s="344">
        <f>V43</f>
        <v>0</v>
      </c>
      <c r="W80" s="69"/>
      <c r="AB80" s="69"/>
      <c r="AC80" s="69"/>
      <c r="AD80" s="69"/>
      <c r="AE80" s="69"/>
      <c r="AF80" s="69"/>
      <c r="AG80" s="69"/>
    </row>
    <row r="81" spans="2:33" s="71" customFormat="1" ht="15" customHeight="1" thickBot="1">
      <c r="B81" s="175" t="s">
        <v>104</v>
      </c>
      <c r="C81" s="98"/>
      <c r="D81" s="84"/>
      <c r="E81" s="99" t="s">
        <v>83</v>
      </c>
      <c r="F81" s="99" t="s">
        <v>83</v>
      </c>
      <c r="G81" s="99" t="s">
        <v>83</v>
      </c>
      <c r="H81" s="99" t="s">
        <v>83</v>
      </c>
      <c r="I81" s="99" t="s">
        <v>83</v>
      </c>
      <c r="J81" s="99" t="s">
        <v>83</v>
      </c>
      <c r="K81" s="99" t="s">
        <v>83</v>
      </c>
      <c r="L81" s="99" t="s">
        <v>83</v>
      </c>
      <c r="M81" s="99" t="s">
        <v>83</v>
      </c>
      <c r="N81" s="99" t="s">
        <v>83</v>
      </c>
      <c r="O81" s="99" t="s">
        <v>83</v>
      </c>
      <c r="P81" s="99" t="s">
        <v>83</v>
      </c>
      <c r="Q81" s="99" t="s">
        <v>83</v>
      </c>
      <c r="R81" s="100" t="s">
        <v>105</v>
      </c>
      <c r="S81" s="100" t="s">
        <v>105</v>
      </c>
      <c r="T81" s="102">
        <f>SUM(T74:T80)</f>
        <v>0</v>
      </c>
      <c r="U81" s="103">
        <f>SUM(U74:U80)</f>
        <v>0</v>
      </c>
      <c r="V81" s="129" t="s">
        <v>105</v>
      </c>
      <c r="W81" s="69"/>
      <c r="AB81" s="69"/>
      <c r="AC81" s="69"/>
      <c r="AD81" s="69"/>
      <c r="AE81" s="69"/>
      <c r="AF81" s="69"/>
      <c r="AG81" s="69"/>
    </row>
    <row r="82" spans="2:33" s="71" customFormat="1" ht="15" customHeight="1">
      <c r="B82" s="374" t="s">
        <v>106</v>
      </c>
      <c r="C82" s="88" t="s">
        <v>78</v>
      </c>
      <c r="D82" s="89" t="s">
        <v>79</v>
      </c>
      <c r="E82" s="130"/>
      <c r="F82" s="130"/>
      <c r="G82" s="130"/>
      <c r="H82" s="130"/>
      <c r="I82" s="130"/>
      <c r="J82" s="130"/>
      <c r="K82" s="130"/>
      <c r="L82" s="130"/>
      <c r="M82" s="130"/>
      <c r="N82" s="130"/>
      <c r="O82" s="130"/>
      <c r="P82" s="105"/>
      <c r="Q82" s="91">
        <f t="shared" ref="Q82:Q88" si="12">SUM(E82:P82)</f>
        <v>0</v>
      </c>
      <c r="R82" s="107">
        <v>9.9699999999999989</v>
      </c>
      <c r="S82" s="92" t="s">
        <v>80</v>
      </c>
      <c r="T82" s="94">
        <f t="shared" si="11"/>
        <v>0</v>
      </c>
      <c r="U82" s="95">
        <f>Q82*V82</f>
        <v>0</v>
      </c>
      <c r="V82" s="96">
        <f>IF(別紙1!$I$7=0.000579,$AD$37,$AE$37)</f>
        <v>0.434</v>
      </c>
      <c r="W82" s="69"/>
      <c r="AB82" s="69"/>
      <c r="AC82" s="69"/>
      <c r="AD82" s="69"/>
      <c r="AE82" s="69"/>
      <c r="AF82" s="69"/>
      <c r="AG82" s="69"/>
    </row>
    <row r="83" spans="2:33" s="71" customFormat="1" ht="15" customHeight="1">
      <c r="B83" s="375"/>
      <c r="C83" s="108" t="s">
        <v>118</v>
      </c>
      <c r="D83" s="109" t="s">
        <v>93</v>
      </c>
      <c r="E83" s="164"/>
      <c r="F83" s="164"/>
      <c r="G83" s="164"/>
      <c r="H83" s="164"/>
      <c r="I83" s="164"/>
      <c r="J83" s="164"/>
      <c r="K83" s="164"/>
      <c r="L83" s="164"/>
      <c r="M83" s="164"/>
      <c r="N83" s="164"/>
      <c r="O83" s="164"/>
      <c r="P83" s="164"/>
      <c r="Q83" s="111">
        <f t="shared" si="12"/>
        <v>0</v>
      </c>
      <c r="R83" s="120">
        <f>$R$46</f>
        <v>40</v>
      </c>
      <c r="S83" s="120" t="s">
        <v>88</v>
      </c>
      <c r="T83" s="114">
        <f t="shared" si="11"/>
        <v>0</v>
      </c>
      <c r="U83" s="115">
        <f>T83*V83*(44/12)</f>
        <v>0</v>
      </c>
      <c r="V83" s="116">
        <f>IF(別紙1!$I$7=0.000579,$AD$46,$AE$46)</f>
        <v>1.52E-2</v>
      </c>
      <c r="W83" s="69"/>
      <c r="AB83" s="69"/>
      <c r="AC83" s="69"/>
      <c r="AD83" s="69"/>
      <c r="AE83" s="69"/>
      <c r="AF83" s="69"/>
      <c r="AG83" s="69"/>
    </row>
    <row r="84" spans="2:33" s="71" customFormat="1" ht="15" customHeight="1">
      <c r="B84" s="375"/>
      <c r="C84" s="108" t="s">
        <v>92</v>
      </c>
      <c r="D84" s="109" t="s">
        <v>93</v>
      </c>
      <c r="E84" s="161"/>
      <c r="F84" s="161"/>
      <c r="G84" s="161"/>
      <c r="H84" s="161"/>
      <c r="I84" s="161"/>
      <c r="J84" s="161"/>
      <c r="K84" s="161"/>
      <c r="L84" s="161"/>
      <c r="M84" s="161"/>
      <c r="N84" s="161"/>
      <c r="O84" s="161"/>
      <c r="P84" s="161"/>
      <c r="Q84" s="119">
        <f t="shared" si="12"/>
        <v>0</v>
      </c>
      <c r="R84" s="120">
        <f>$P$30</f>
        <v>50.8</v>
      </c>
      <c r="S84" s="120" t="s">
        <v>94</v>
      </c>
      <c r="T84" s="114">
        <f>Q84/$K$30*R84</f>
        <v>0</v>
      </c>
      <c r="U84" s="115">
        <f>T84*V84*(44/12)</f>
        <v>0</v>
      </c>
      <c r="V84" s="121">
        <f>IF(別紙1!$I$7=0.000579,$AD$47,$AE$47)</f>
        <v>1.6280566199999999E-2</v>
      </c>
      <c r="W84" s="69"/>
      <c r="AB84" s="69"/>
      <c r="AC84" s="69"/>
      <c r="AD84" s="69"/>
      <c r="AE84" s="69"/>
      <c r="AF84" s="69"/>
      <c r="AG84" s="69"/>
    </row>
    <row r="85" spans="2:33" s="71" customFormat="1" ht="15" customHeight="1">
      <c r="B85" s="375"/>
      <c r="C85" s="108" t="s">
        <v>98</v>
      </c>
      <c r="D85" s="109" t="s">
        <v>99</v>
      </c>
      <c r="E85" s="165"/>
      <c r="F85" s="165"/>
      <c r="G85" s="165"/>
      <c r="H85" s="165"/>
      <c r="I85" s="165"/>
      <c r="J85" s="165"/>
      <c r="K85" s="165"/>
      <c r="L85" s="165"/>
      <c r="M85" s="165"/>
      <c r="N85" s="165"/>
      <c r="O85" s="165"/>
      <c r="P85" s="165"/>
      <c r="Q85" s="119">
        <f t="shared" si="12"/>
        <v>0</v>
      </c>
      <c r="R85" s="120">
        <v>39.1</v>
      </c>
      <c r="S85" s="120" t="s">
        <v>100</v>
      </c>
      <c r="T85" s="114">
        <f t="shared" si="11"/>
        <v>0</v>
      </c>
      <c r="U85" s="115">
        <f>T85*V85*(44/12)</f>
        <v>0</v>
      </c>
      <c r="V85" s="121">
        <f>IF(別紙1!$I$7=0.000579,$AD$48,$AE$48)</f>
        <v>1.9280206000000001E-2</v>
      </c>
      <c r="W85" s="69"/>
      <c r="AB85" s="69"/>
      <c r="AC85" s="69"/>
      <c r="AD85" s="69"/>
      <c r="AE85" s="69"/>
      <c r="AF85" s="69"/>
      <c r="AG85" s="69"/>
    </row>
    <row r="86" spans="2:33" s="71" customFormat="1" ht="15" customHeight="1">
      <c r="B86" s="375"/>
      <c r="C86" s="108" t="s">
        <v>101</v>
      </c>
      <c r="D86" s="109" t="s">
        <v>99</v>
      </c>
      <c r="E86" s="165"/>
      <c r="F86" s="165"/>
      <c r="G86" s="165"/>
      <c r="H86" s="165"/>
      <c r="I86" s="165"/>
      <c r="J86" s="165"/>
      <c r="K86" s="165"/>
      <c r="L86" s="165"/>
      <c r="M86" s="165"/>
      <c r="N86" s="165"/>
      <c r="O86" s="165"/>
      <c r="P86" s="165"/>
      <c r="Q86" s="119">
        <f t="shared" si="12"/>
        <v>0</v>
      </c>
      <c r="R86" s="120">
        <v>36.700000000000003</v>
      </c>
      <c r="S86" s="120" t="s">
        <v>100</v>
      </c>
      <c r="T86" s="114">
        <f t="shared" si="11"/>
        <v>0</v>
      </c>
      <c r="U86" s="115">
        <f>T86*V86*(44/12)</f>
        <v>0</v>
      </c>
      <c r="V86" s="121">
        <f>IF(別紙1!$I$7=0.000579,$AD$49,$AE$49)</f>
        <v>1.8679950000000001E-2</v>
      </c>
      <c r="W86" s="69"/>
      <c r="AB86" s="69"/>
      <c r="AC86" s="69"/>
      <c r="AD86" s="69"/>
      <c r="AE86" s="69"/>
      <c r="AF86" s="69"/>
      <c r="AG86" s="69"/>
    </row>
    <row r="87" spans="2:33" s="71" customFormat="1" ht="15" customHeight="1">
      <c r="B87" s="375"/>
      <c r="C87" s="108" t="s">
        <v>102</v>
      </c>
      <c r="D87" s="109" t="s">
        <v>99</v>
      </c>
      <c r="E87" s="165"/>
      <c r="F87" s="165"/>
      <c r="G87" s="165"/>
      <c r="H87" s="165"/>
      <c r="I87" s="165"/>
      <c r="J87" s="165"/>
      <c r="K87" s="165"/>
      <c r="L87" s="165"/>
      <c r="M87" s="165"/>
      <c r="N87" s="165"/>
      <c r="O87" s="165"/>
      <c r="P87" s="165"/>
      <c r="Q87" s="119">
        <f t="shared" si="12"/>
        <v>0</v>
      </c>
      <c r="R87" s="120">
        <v>37.699999999999996</v>
      </c>
      <c r="S87" s="120" t="s">
        <v>100</v>
      </c>
      <c r="T87" s="114">
        <f t="shared" si="11"/>
        <v>0</v>
      </c>
      <c r="U87" s="115">
        <f>T87*V87*(44/12)</f>
        <v>0</v>
      </c>
      <c r="V87" s="121">
        <f>IF(別紙1!$I$7=0.000579,$AD$50,$AE$50)</f>
        <v>1.8803828000000002E-2</v>
      </c>
      <c r="W87" s="69"/>
      <c r="AB87" s="69"/>
      <c r="AC87" s="69"/>
      <c r="AD87" s="69"/>
      <c r="AE87" s="69"/>
      <c r="AF87" s="69"/>
      <c r="AG87" s="69"/>
    </row>
    <row r="88" spans="2:33" s="71" customFormat="1" ht="15" customHeight="1">
      <c r="B88" s="375"/>
      <c r="C88" s="159" t="str">
        <f>C51</f>
        <v>その他</v>
      </c>
      <c r="D88" s="160" t="str">
        <f>IF(D51="","",D51)</f>
        <v/>
      </c>
      <c r="E88" s="165"/>
      <c r="F88" s="141"/>
      <c r="G88" s="141"/>
      <c r="H88" s="141"/>
      <c r="I88" s="141"/>
      <c r="J88" s="141"/>
      <c r="K88" s="141"/>
      <c r="L88" s="141"/>
      <c r="M88" s="141"/>
      <c r="N88" s="141"/>
      <c r="O88" s="141"/>
      <c r="P88" s="141"/>
      <c r="Q88" s="119">
        <f t="shared" si="12"/>
        <v>0</v>
      </c>
      <c r="R88" s="120">
        <f>IF($R$51="",0,$R$51)</f>
        <v>0</v>
      </c>
      <c r="S88" s="120" t="str">
        <f>IF($S$51="","",$S$51)</f>
        <v/>
      </c>
      <c r="T88" s="114">
        <f>IF(R88="","",R88*Q88)</f>
        <v>0</v>
      </c>
      <c r="U88" s="115">
        <f>IF(V88="","",T88*V88*(44/12))</f>
        <v>0</v>
      </c>
      <c r="V88" s="344">
        <f>V51</f>
        <v>0</v>
      </c>
      <c r="W88" s="69"/>
      <c r="AB88" s="69"/>
      <c r="AC88" s="69"/>
      <c r="AD88" s="69"/>
      <c r="AE88" s="69"/>
      <c r="AF88" s="69"/>
      <c r="AG88" s="69"/>
    </row>
    <row r="89" spans="2:33" s="71" customFormat="1" ht="15" customHeight="1" thickBot="1">
      <c r="B89" s="175" t="s">
        <v>107</v>
      </c>
      <c r="C89" s="98"/>
      <c r="D89" s="84"/>
      <c r="E89" s="99" t="s">
        <v>83</v>
      </c>
      <c r="F89" s="99" t="s">
        <v>83</v>
      </c>
      <c r="G89" s="99" t="s">
        <v>83</v>
      </c>
      <c r="H89" s="99" t="s">
        <v>83</v>
      </c>
      <c r="I89" s="99" t="s">
        <v>83</v>
      </c>
      <c r="J89" s="99" t="s">
        <v>83</v>
      </c>
      <c r="K89" s="99" t="s">
        <v>83</v>
      </c>
      <c r="L89" s="99" t="s">
        <v>83</v>
      </c>
      <c r="M89" s="99" t="s">
        <v>83</v>
      </c>
      <c r="N89" s="99" t="s">
        <v>83</v>
      </c>
      <c r="O89" s="99" t="s">
        <v>83</v>
      </c>
      <c r="P89" s="99" t="s">
        <v>83</v>
      </c>
      <c r="Q89" s="99" t="s">
        <v>105</v>
      </c>
      <c r="R89" s="100" t="s">
        <v>105</v>
      </c>
      <c r="S89" s="100" t="s">
        <v>105</v>
      </c>
      <c r="T89" s="102">
        <f>SUM(T82:T88)</f>
        <v>0</v>
      </c>
      <c r="U89" s="103">
        <f>SUM(U82:U88)</f>
        <v>0</v>
      </c>
      <c r="V89" s="129" t="s">
        <v>105</v>
      </c>
      <c r="W89" s="69"/>
      <c r="AB89" s="69"/>
      <c r="AC89" s="69"/>
      <c r="AD89" s="69"/>
      <c r="AE89" s="69"/>
      <c r="AF89" s="69"/>
      <c r="AG89" s="69"/>
    </row>
    <row r="90" spans="2:33" s="71" customFormat="1" ht="15" customHeight="1">
      <c r="B90" s="403" t="s">
        <v>231</v>
      </c>
      <c r="C90" s="108" t="s">
        <v>109</v>
      </c>
      <c r="D90" s="109" t="s">
        <v>79</v>
      </c>
      <c r="E90" s="141"/>
      <c r="F90" s="141"/>
      <c r="G90" s="141"/>
      <c r="H90" s="141"/>
      <c r="I90" s="141"/>
      <c r="J90" s="141"/>
      <c r="K90" s="141"/>
      <c r="L90" s="141"/>
      <c r="M90" s="141"/>
      <c r="N90" s="141"/>
      <c r="O90" s="141"/>
      <c r="P90" s="141"/>
      <c r="Q90" s="119">
        <f>SUM(E90:P90)</f>
        <v>0</v>
      </c>
      <c r="R90" s="120">
        <v>9.9699999999999989</v>
      </c>
      <c r="S90" s="120" t="s">
        <v>80</v>
      </c>
      <c r="T90" s="114">
        <f>-R90*Q90</f>
        <v>0</v>
      </c>
      <c r="U90" s="115">
        <f>-Q90*V90</f>
        <v>0</v>
      </c>
      <c r="V90" s="116">
        <f>IF(別紙1!$I$7=0.000579,$AD$53,$AE$53)</f>
        <v>0.434</v>
      </c>
      <c r="W90" s="69" t="s">
        <v>213</v>
      </c>
      <c r="AB90" s="69"/>
      <c r="AC90" s="69"/>
      <c r="AD90" s="69"/>
      <c r="AE90" s="69"/>
      <c r="AF90" s="69"/>
      <c r="AG90" s="69"/>
    </row>
    <row r="91" spans="2:33" s="71" customFormat="1" ht="15" customHeight="1">
      <c r="B91" s="403"/>
      <c r="C91" s="88" t="s">
        <v>89</v>
      </c>
      <c r="D91" s="89" t="s">
        <v>87</v>
      </c>
      <c r="E91" s="166"/>
      <c r="F91" s="166"/>
      <c r="G91" s="166"/>
      <c r="H91" s="166"/>
      <c r="I91" s="166"/>
      <c r="J91" s="166"/>
      <c r="K91" s="166"/>
      <c r="L91" s="166"/>
      <c r="M91" s="166"/>
      <c r="N91" s="166"/>
      <c r="O91" s="166"/>
      <c r="P91" s="166"/>
      <c r="Q91" s="91">
        <f>SUM(E91:P91)</f>
        <v>0</v>
      </c>
      <c r="R91" s="120">
        <f>$R$54</f>
        <v>40</v>
      </c>
      <c r="S91" s="92" t="s">
        <v>88</v>
      </c>
      <c r="T91" s="94">
        <f t="shared" si="11"/>
        <v>0</v>
      </c>
      <c r="U91" s="115">
        <f>T91*V91*(44/12)</f>
        <v>0</v>
      </c>
      <c r="V91" s="116">
        <f>IF(別紙1!$I$7=0.000579,$AD$54,$AE$54)</f>
        <v>1.52E-2</v>
      </c>
      <c r="W91" s="69"/>
      <c r="AB91" s="69"/>
      <c r="AC91" s="69"/>
      <c r="AD91" s="69"/>
      <c r="AE91" s="69"/>
      <c r="AF91" s="69"/>
      <c r="AG91" s="69"/>
    </row>
    <row r="92" spans="2:33" s="71" customFormat="1" ht="15" customHeight="1">
      <c r="B92" s="404"/>
      <c r="C92" s="108" t="s">
        <v>92</v>
      </c>
      <c r="D92" s="109" t="s">
        <v>93</v>
      </c>
      <c r="E92" s="161"/>
      <c r="F92" s="161"/>
      <c r="G92" s="161"/>
      <c r="H92" s="161"/>
      <c r="I92" s="161"/>
      <c r="J92" s="161"/>
      <c r="K92" s="161"/>
      <c r="L92" s="161"/>
      <c r="M92" s="161"/>
      <c r="N92" s="161"/>
      <c r="O92" s="161"/>
      <c r="P92" s="161"/>
      <c r="Q92" s="119">
        <f>SUM(E92:P92)</f>
        <v>0</v>
      </c>
      <c r="R92" s="120">
        <f>$P$30</f>
        <v>50.8</v>
      </c>
      <c r="S92" s="120" t="s">
        <v>94</v>
      </c>
      <c r="T92" s="114">
        <f>Q92/$K$30*R92</f>
        <v>0</v>
      </c>
      <c r="U92" s="115">
        <f>T92*V92*(44/12)</f>
        <v>0</v>
      </c>
      <c r="V92" s="121">
        <f>IF(別紙1!$I$7=0.000579,$AD$55,$AE$55)</f>
        <v>1.6280566199999999E-2</v>
      </c>
      <c r="W92" s="69"/>
      <c r="AB92" s="69"/>
      <c r="AC92" s="69"/>
      <c r="AD92" s="69"/>
      <c r="AE92" s="69"/>
      <c r="AF92" s="69"/>
      <c r="AG92" s="69"/>
    </row>
    <row r="93" spans="2:33" s="71" customFormat="1" ht="15" customHeight="1">
      <c r="B93" s="404"/>
      <c r="C93" s="108" t="s">
        <v>98</v>
      </c>
      <c r="D93" s="109" t="s">
        <v>99</v>
      </c>
      <c r="E93" s="165"/>
      <c r="F93" s="165"/>
      <c r="G93" s="165"/>
      <c r="H93" s="165"/>
      <c r="I93" s="165"/>
      <c r="J93" s="165"/>
      <c r="K93" s="165"/>
      <c r="L93" s="165"/>
      <c r="M93" s="165"/>
      <c r="N93" s="165"/>
      <c r="O93" s="165"/>
      <c r="P93" s="165"/>
      <c r="Q93" s="119">
        <f>SUM(E93:P93)</f>
        <v>0</v>
      </c>
      <c r="R93" s="120">
        <v>39.1</v>
      </c>
      <c r="S93" s="120" t="s">
        <v>100</v>
      </c>
      <c r="T93" s="114">
        <f t="shared" si="11"/>
        <v>0</v>
      </c>
      <c r="U93" s="115">
        <f>T93*V93*(44/12)</f>
        <v>0</v>
      </c>
      <c r="V93" s="121">
        <f>IF(別紙1!$I$7=0.000579,$AD$56,$AE$56)</f>
        <v>1.9280206000000001E-2</v>
      </c>
      <c r="W93" s="69"/>
      <c r="AB93" s="69"/>
      <c r="AC93" s="69"/>
      <c r="AD93" s="69"/>
      <c r="AE93" s="69"/>
      <c r="AF93" s="69"/>
      <c r="AG93" s="69"/>
    </row>
    <row r="94" spans="2:33" s="71" customFormat="1" ht="15" customHeight="1">
      <c r="B94" s="404"/>
      <c r="C94" s="159" t="str">
        <f>C57</f>
        <v>その他</v>
      </c>
      <c r="D94" s="160" t="str">
        <f>IF(D57="","",D57)</f>
        <v/>
      </c>
      <c r="E94" s="165"/>
      <c r="F94" s="165"/>
      <c r="G94" s="165"/>
      <c r="H94" s="165"/>
      <c r="I94" s="165"/>
      <c r="J94" s="165"/>
      <c r="K94" s="165"/>
      <c r="L94" s="165"/>
      <c r="M94" s="165"/>
      <c r="N94" s="165"/>
      <c r="O94" s="165"/>
      <c r="P94" s="165"/>
      <c r="Q94" s="119">
        <f>SUM(E94:P94)</f>
        <v>0</v>
      </c>
      <c r="R94" s="120">
        <f>IF($R$57="",0,$R$57)</f>
        <v>0</v>
      </c>
      <c r="S94" s="120" t="str">
        <f>IF($S$57="","",$S$57)</f>
        <v/>
      </c>
      <c r="T94" s="114">
        <f>Q94*R94</f>
        <v>0</v>
      </c>
      <c r="U94" s="115">
        <f>T94*V94*(44/12)</f>
        <v>0</v>
      </c>
      <c r="V94" s="344">
        <f>V57</f>
        <v>0</v>
      </c>
      <c r="AB94" s="69"/>
      <c r="AC94" s="69"/>
      <c r="AD94" s="69"/>
      <c r="AE94" s="69"/>
      <c r="AF94" s="69"/>
      <c r="AG94" s="69"/>
    </row>
    <row r="95" spans="2:33" s="71" customFormat="1" ht="22.35" customHeight="1" thickBot="1">
      <c r="B95" s="175" t="s">
        <v>204</v>
      </c>
      <c r="C95" s="98"/>
      <c r="D95" s="84"/>
      <c r="E95" s="99">
        <v>0</v>
      </c>
      <c r="F95" s="99" t="s">
        <v>83</v>
      </c>
      <c r="G95" s="99" t="s">
        <v>83</v>
      </c>
      <c r="H95" s="99" t="s">
        <v>83</v>
      </c>
      <c r="I95" s="99" t="s">
        <v>83</v>
      </c>
      <c r="J95" s="99" t="s">
        <v>83</v>
      </c>
      <c r="K95" s="99" t="s">
        <v>83</v>
      </c>
      <c r="L95" s="99" t="s">
        <v>83</v>
      </c>
      <c r="M95" s="99" t="s">
        <v>83</v>
      </c>
      <c r="N95" s="99" t="s">
        <v>83</v>
      </c>
      <c r="O95" s="99" t="s">
        <v>83</v>
      </c>
      <c r="P95" s="99"/>
      <c r="Q95" s="99" t="s">
        <v>83</v>
      </c>
      <c r="R95" s="100" t="s">
        <v>105</v>
      </c>
      <c r="S95" s="100" t="s">
        <v>105</v>
      </c>
      <c r="T95" s="102">
        <f>SUM(T91:T94)</f>
        <v>0</v>
      </c>
      <c r="U95" s="103">
        <f>SUM(U91:U94)</f>
        <v>0</v>
      </c>
      <c r="V95" s="129" t="s">
        <v>105</v>
      </c>
      <c r="W95" s="69"/>
      <c r="AB95" s="69"/>
      <c r="AC95" s="69"/>
      <c r="AD95" s="69"/>
      <c r="AE95" s="69"/>
      <c r="AF95" s="69"/>
      <c r="AG95" s="69"/>
    </row>
    <row r="96" spans="2:33" s="71" customFormat="1" ht="15" customHeight="1">
      <c r="B96" s="177" t="s">
        <v>232</v>
      </c>
      <c r="C96" s="88" t="s">
        <v>78</v>
      </c>
      <c r="D96" s="89" t="s">
        <v>79</v>
      </c>
      <c r="E96" s="105"/>
      <c r="F96" s="105"/>
      <c r="G96" s="105"/>
      <c r="H96" s="105"/>
      <c r="I96" s="105"/>
      <c r="J96" s="105"/>
      <c r="K96" s="105"/>
      <c r="L96" s="105"/>
      <c r="M96" s="105"/>
      <c r="N96" s="105"/>
      <c r="O96" s="105"/>
      <c r="P96" s="105"/>
      <c r="Q96" s="91">
        <f>SUM(E96:P96)</f>
        <v>0</v>
      </c>
      <c r="R96" s="142">
        <v>9.9699999999999989</v>
      </c>
      <c r="S96" s="92" t="s">
        <v>80</v>
      </c>
      <c r="T96" s="94">
        <f t="shared" si="11"/>
        <v>0</v>
      </c>
      <c r="U96" s="95">
        <f>Q96*V96</f>
        <v>0</v>
      </c>
      <c r="V96" s="96">
        <f>IF(別紙1!$I$7=0.000579,$AD$59,$AE$59)</f>
        <v>0.434</v>
      </c>
      <c r="W96" s="69"/>
      <c r="AB96" s="69"/>
      <c r="AC96" s="69"/>
      <c r="AD96" s="69"/>
      <c r="AE96" s="69"/>
      <c r="AF96" s="69"/>
      <c r="AG96" s="69"/>
    </row>
    <row r="97" spans="2:33" s="71" customFormat="1" ht="15" customHeight="1" thickBot="1">
      <c r="B97" s="178" t="s">
        <v>205</v>
      </c>
      <c r="C97" s="143"/>
      <c r="D97" s="143"/>
      <c r="E97" s="99" t="s">
        <v>83</v>
      </c>
      <c r="F97" s="99" t="s">
        <v>83</v>
      </c>
      <c r="G97" s="99" t="s">
        <v>83</v>
      </c>
      <c r="H97" s="99" t="s">
        <v>83</v>
      </c>
      <c r="I97" s="99" t="s">
        <v>83</v>
      </c>
      <c r="J97" s="99" t="s">
        <v>83</v>
      </c>
      <c r="K97" s="99" t="s">
        <v>83</v>
      </c>
      <c r="L97" s="99" t="s">
        <v>83</v>
      </c>
      <c r="M97" s="99" t="s">
        <v>83</v>
      </c>
      <c r="N97" s="99" t="s">
        <v>83</v>
      </c>
      <c r="O97" s="99" t="s">
        <v>83</v>
      </c>
      <c r="P97" s="99" t="s">
        <v>83</v>
      </c>
      <c r="Q97" s="99" t="s">
        <v>83</v>
      </c>
      <c r="R97" s="100" t="s">
        <v>105</v>
      </c>
      <c r="S97" s="100" t="s">
        <v>105</v>
      </c>
      <c r="T97" s="102">
        <f>T96</f>
        <v>0</v>
      </c>
      <c r="U97" s="103">
        <f>U96</f>
        <v>0</v>
      </c>
      <c r="V97" s="129" t="s">
        <v>105</v>
      </c>
      <c r="W97" s="69"/>
      <c r="AB97" s="69"/>
      <c r="AC97" s="69"/>
      <c r="AD97" s="69"/>
      <c r="AE97" s="69"/>
      <c r="AF97" s="69"/>
      <c r="AG97" s="69"/>
    </row>
    <row r="98" spans="2:33" s="71" customFormat="1" ht="15" hidden="1" customHeight="1">
      <c r="B98" s="144" t="s">
        <v>112</v>
      </c>
      <c r="C98" s="145"/>
      <c r="D98" s="145"/>
      <c r="E98" s="146"/>
      <c r="F98" s="146"/>
      <c r="G98" s="146"/>
      <c r="H98" s="146"/>
      <c r="I98" s="146"/>
      <c r="J98" s="146"/>
      <c r="K98" s="146"/>
      <c r="L98" s="146"/>
      <c r="M98" s="146"/>
      <c r="N98" s="146"/>
      <c r="O98" s="146"/>
      <c r="P98" s="146"/>
      <c r="Q98" s="146"/>
      <c r="R98" s="167" t="s">
        <v>83</v>
      </c>
      <c r="S98" s="167" t="s">
        <v>105</v>
      </c>
      <c r="T98" s="168">
        <f>T73+T81+T89+T95+T97</f>
        <v>0</v>
      </c>
      <c r="U98" s="149" t="s">
        <v>83</v>
      </c>
      <c r="V98" s="169" t="s">
        <v>105</v>
      </c>
      <c r="W98" s="69"/>
      <c r="AB98" s="69"/>
      <c r="AC98" s="69"/>
      <c r="AD98" s="69"/>
      <c r="AE98" s="69"/>
      <c r="AF98" s="69"/>
      <c r="AG98" s="69"/>
    </row>
    <row r="99" spans="2:33" s="71" customFormat="1" ht="15" customHeight="1" thickBot="1">
      <c r="B99" s="151" t="s">
        <v>113</v>
      </c>
      <c r="C99" s="101"/>
      <c r="D99" s="101"/>
      <c r="E99" s="152">
        <f>'別紙1 (2)'!$I$12*1000</f>
        <v>0</v>
      </c>
      <c r="F99" s="152">
        <f>'別紙1 (2)'!$I$13*1000</f>
        <v>0</v>
      </c>
      <c r="G99" s="152">
        <f>'別紙1 (2)'!$I$14*1000</f>
        <v>0</v>
      </c>
      <c r="H99" s="152">
        <f>'別紙1 (2)'!$I$15*1000</f>
        <v>0</v>
      </c>
      <c r="I99" s="152">
        <f>'別紙1 (2)'!$I$16*1000</f>
        <v>0</v>
      </c>
      <c r="J99" s="152">
        <f>'別紙1 (2)'!$I$17*1000</f>
        <v>0</v>
      </c>
      <c r="K99" s="152">
        <f>'別紙1 (2)'!$I$18*1000</f>
        <v>0</v>
      </c>
      <c r="L99" s="152">
        <f>'別紙1 (2)'!$I$19*1000</f>
        <v>0</v>
      </c>
      <c r="M99" s="152">
        <f>'別紙1 (2)'!$I$20*1000</f>
        <v>0</v>
      </c>
      <c r="N99" s="152">
        <f>'別紙1 (2)'!$I$21*1000</f>
        <v>0</v>
      </c>
      <c r="O99" s="152">
        <f>'別紙1 (2)'!$I$22*1000</f>
        <v>0</v>
      </c>
      <c r="P99" s="152">
        <f>'別紙1 (2)'!$I$23*1000</f>
        <v>0</v>
      </c>
      <c r="Q99" s="152">
        <f>SUM(E99:P99)</f>
        <v>0</v>
      </c>
      <c r="R99" s="170" t="s">
        <v>105</v>
      </c>
      <c r="S99" s="170" t="s">
        <v>105</v>
      </c>
      <c r="T99" s="171" t="s">
        <v>105</v>
      </c>
      <c r="U99" s="154">
        <f>U73+U81+U89+U95+U97</f>
        <v>0</v>
      </c>
      <c r="V99" s="172" t="s">
        <v>105</v>
      </c>
    </row>
    <row r="100" spans="2:33" s="71" customFormat="1" ht="14.45" customHeight="1">
      <c r="T100" s="72"/>
    </row>
    <row r="102" spans="2:33" ht="18" customHeight="1"/>
    <row r="103" spans="2:33" s="71" customFormat="1" ht="30" customHeight="1">
      <c r="B103" s="73" t="s">
        <v>119</v>
      </c>
      <c r="C103" s="74"/>
      <c r="D103" s="74"/>
      <c r="E103" s="74"/>
      <c r="F103" s="74"/>
      <c r="G103" s="74"/>
      <c r="H103" s="74"/>
      <c r="I103" s="74"/>
      <c r="J103" s="74"/>
      <c r="K103" s="74"/>
      <c r="L103" s="74"/>
      <c r="M103" s="74"/>
      <c r="N103" s="74"/>
      <c r="O103" s="74"/>
      <c r="P103" s="75" t="s">
        <v>147</v>
      </c>
      <c r="Q103" s="74"/>
      <c r="R103" s="74"/>
      <c r="S103" s="74"/>
      <c r="T103" s="76"/>
      <c r="U103" s="74"/>
      <c r="V103" s="77">
        <v>0</v>
      </c>
    </row>
    <row r="104" spans="2:33" s="71" customFormat="1" ht="15" customHeight="1">
      <c r="T104" s="72"/>
      <c r="V104" s="78"/>
    </row>
    <row r="105" spans="2:33" s="71" customFormat="1" ht="15" customHeight="1">
      <c r="B105" s="194" t="s">
        <v>148</v>
      </c>
      <c r="T105" s="72"/>
    </row>
    <row r="106" spans="2:33" s="71" customFormat="1" ht="12" customHeight="1">
      <c r="B106" s="79" t="s">
        <v>149</v>
      </c>
      <c r="T106" s="72"/>
    </row>
    <row r="107" spans="2:33" s="71" customFormat="1" ht="11.45" customHeight="1" thickBot="1">
      <c r="T107" s="81" t="s">
        <v>68</v>
      </c>
      <c r="U107" s="82" t="s">
        <v>69</v>
      </c>
      <c r="V107" s="82" t="s">
        <v>70</v>
      </c>
    </row>
    <row r="108" spans="2:33" s="71" customFormat="1" ht="15" customHeight="1">
      <c r="B108" s="306" t="s">
        <v>120</v>
      </c>
      <c r="C108" s="307"/>
      <c r="D108" s="308"/>
      <c r="E108" s="398" t="s">
        <v>158</v>
      </c>
      <c r="F108" s="399"/>
      <c r="G108" s="399"/>
      <c r="H108" s="399"/>
      <c r="I108" s="399"/>
      <c r="J108" s="399"/>
      <c r="K108" s="399"/>
      <c r="L108" s="399"/>
      <c r="M108" s="399"/>
      <c r="N108" s="399"/>
      <c r="O108" s="399"/>
      <c r="P108" s="399"/>
      <c r="Q108" s="399"/>
      <c r="R108" s="399"/>
      <c r="S108" s="399"/>
      <c r="T108" s="399"/>
      <c r="U108" s="399"/>
      <c r="V108" s="400"/>
      <c r="W108" s="69"/>
      <c r="AB108" s="69"/>
      <c r="AC108" s="69"/>
      <c r="AD108" s="69"/>
      <c r="AE108" s="69"/>
      <c r="AF108" s="69"/>
      <c r="AG108" s="69"/>
    </row>
    <row r="109" spans="2:33" s="71" customFormat="1" ht="36.75" thickBot="1">
      <c r="B109" s="309"/>
      <c r="C109" s="310"/>
      <c r="D109" s="311"/>
      <c r="E109" s="84" t="s">
        <v>13</v>
      </c>
      <c r="F109" s="84" t="s">
        <v>117</v>
      </c>
      <c r="G109" s="84" t="s">
        <v>15</v>
      </c>
      <c r="H109" s="84" t="s">
        <v>16</v>
      </c>
      <c r="I109" s="84" t="s">
        <v>17</v>
      </c>
      <c r="J109" s="84" t="s">
        <v>18</v>
      </c>
      <c r="K109" s="84" t="s">
        <v>19</v>
      </c>
      <c r="L109" s="84" t="s">
        <v>20</v>
      </c>
      <c r="M109" s="84" t="s">
        <v>21</v>
      </c>
      <c r="N109" s="84" t="s">
        <v>22</v>
      </c>
      <c r="O109" s="84" t="s">
        <v>23</v>
      </c>
      <c r="P109" s="84" t="s">
        <v>24</v>
      </c>
      <c r="Q109" s="84" t="s">
        <v>72</v>
      </c>
      <c r="R109" s="401" t="s">
        <v>73</v>
      </c>
      <c r="S109" s="402"/>
      <c r="T109" s="158" t="s">
        <v>74</v>
      </c>
      <c r="U109" s="86" t="s">
        <v>75</v>
      </c>
      <c r="V109" s="87" t="s">
        <v>76</v>
      </c>
      <c r="W109" s="69"/>
      <c r="AB109" s="69"/>
      <c r="AC109" s="69"/>
      <c r="AD109" s="69"/>
      <c r="AE109" s="69"/>
      <c r="AF109" s="69"/>
      <c r="AG109" s="69"/>
    </row>
    <row r="110" spans="2:33" s="71" customFormat="1" ht="20.100000000000001" customHeight="1">
      <c r="B110" s="174" t="s">
        <v>233</v>
      </c>
      <c r="C110" s="88" t="s">
        <v>78</v>
      </c>
      <c r="D110" s="89" t="s">
        <v>79</v>
      </c>
      <c r="E110" s="105"/>
      <c r="F110" s="105"/>
      <c r="G110" s="105"/>
      <c r="H110" s="105"/>
      <c r="I110" s="105"/>
      <c r="J110" s="105"/>
      <c r="K110" s="105"/>
      <c r="L110" s="105"/>
      <c r="M110" s="105"/>
      <c r="N110" s="105"/>
      <c r="O110" s="105"/>
      <c r="P110" s="105"/>
      <c r="Q110" s="91">
        <f>SUM(E110:P110)</f>
        <v>0</v>
      </c>
      <c r="R110" s="142">
        <v>9.9699999999999989</v>
      </c>
      <c r="S110" s="92" t="s">
        <v>80</v>
      </c>
      <c r="T110" s="94">
        <f>R110*Q110</f>
        <v>0</v>
      </c>
      <c r="U110" s="95">
        <f>Q110*V110</f>
        <v>0</v>
      </c>
      <c r="V110" s="96">
        <f>IF(別紙1!$I$7=0.000579,$AD$35,$AE$35)</f>
        <v>0.434</v>
      </c>
      <c r="W110" s="69"/>
      <c r="AB110" s="69"/>
      <c r="AC110" s="69"/>
      <c r="AD110" s="69"/>
      <c r="AE110" s="69"/>
      <c r="AF110" s="69"/>
      <c r="AG110" s="69"/>
    </row>
    <row r="111" spans="2:33" s="71" customFormat="1" ht="20.100000000000001" customHeight="1" thickBot="1">
      <c r="B111" s="175" t="s">
        <v>205</v>
      </c>
      <c r="C111" s="98" t="s">
        <v>78</v>
      </c>
      <c r="D111" s="84" t="s">
        <v>79</v>
      </c>
      <c r="E111" s="99" t="s">
        <v>83</v>
      </c>
      <c r="F111" s="99" t="s">
        <v>83</v>
      </c>
      <c r="G111" s="99" t="s">
        <v>83</v>
      </c>
      <c r="H111" s="99" t="s">
        <v>83</v>
      </c>
      <c r="I111" s="99" t="s">
        <v>83</v>
      </c>
      <c r="J111" s="99" t="s">
        <v>83</v>
      </c>
      <c r="K111" s="99" t="s">
        <v>83</v>
      </c>
      <c r="L111" s="99" t="s">
        <v>83</v>
      </c>
      <c r="M111" s="99" t="s">
        <v>83</v>
      </c>
      <c r="N111" s="99" t="s">
        <v>83</v>
      </c>
      <c r="O111" s="99" t="s">
        <v>83</v>
      </c>
      <c r="P111" s="99" t="s">
        <v>83</v>
      </c>
      <c r="Q111" s="99" t="s">
        <v>83</v>
      </c>
      <c r="R111" s="100" t="s">
        <v>105</v>
      </c>
      <c r="S111" s="100" t="s">
        <v>105</v>
      </c>
      <c r="T111" s="102">
        <f>T110</f>
        <v>0</v>
      </c>
      <c r="U111" s="103">
        <f>U110</f>
        <v>0</v>
      </c>
      <c r="V111" s="104"/>
      <c r="W111" s="69"/>
      <c r="AB111" s="69"/>
      <c r="AC111" s="69"/>
      <c r="AD111" s="69"/>
      <c r="AE111" s="69"/>
      <c r="AF111" s="69"/>
      <c r="AG111" s="69"/>
    </row>
    <row r="112" spans="2:33" s="71" customFormat="1" ht="15" customHeight="1">
      <c r="B112" s="374" t="s">
        <v>84</v>
      </c>
      <c r="C112" s="88" t="s">
        <v>78</v>
      </c>
      <c r="D112" s="89" t="s">
        <v>79</v>
      </c>
      <c r="E112" s="105"/>
      <c r="F112" s="105"/>
      <c r="G112" s="105"/>
      <c r="H112" s="105"/>
      <c r="I112" s="105"/>
      <c r="J112" s="105"/>
      <c r="K112" s="105"/>
      <c r="L112" s="105"/>
      <c r="M112" s="105"/>
      <c r="N112" s="105"/>
      <c r="O112" s="105"/>
      <c r="P112" s="105"/>
      <c r="Q112" s="106">
        <f t="shared" ref="Q112:Q113" si="13">SUM(E112:P112)</f>
        <v>0</v>
      </c>
      <c r="R112" s="107">
        <v>9.9699999999999989</v>
      </c>
      <c r="S112" s="92" t="s">
        <v>80</v>
      </c>
      <c r="T112" s="94">
        <f t="shared" ref="T112:T113" si="14">R112*Q112</f>
        <v>0</v>
      </c>
      <c r="U112" s="95">
        <f>Q112*V112</f>
        <v>0</v>
      </c>
      <c r="V112" s="96">
        <f>IF(別紙1!$I$7=0.000579,$AD$37,$AE$37)</f>
        <v>0.434</v>
      </c>
      <c r="W112" s="69"/>
      <c r="AB112" s="69"/>
      <c r="AC112" s="69"/>
      <c r="AD112" s="69"/>
      <c r="AE112" s="69"/>
      <c r="AF112" s="69"/>
      <c r="AG112" s="69"/>
    </row>
    <row r="113" spans="2:33" s="71" customFormat="1" ht="15" customHeight="1">
      <c r="B113" s="375"/>
      <c r="C113" s="108" t="s">
        <v>118</v>
      </c>
      <c r="D113" s="109" t="s">
        <v>87</v>
      </c>
      <c r="E113" s="302"/>
      <c r="F113" s="105"/>
      <c r="G113" s="105"/>
      <c r="H113" s="105"/>
      <c r="I113" s="105"/>
      <c r="J113" s="105"/>
      <c r="K113" s="105"/>
      <c r="L113" s="105"/>
      <c r="M113" s="105"/>
      <c r="N113" s="105"/>
      <c r="O113" s="105"/>
      <c r="P113" s="105"/>
      <c r="Q113" s="111">
        <f t="shared" si="13"/>
        <v>0</v>
      </c>
      <c r="R113" s="120">
        <f>$R$38</f>
        <v>40</v>
      </c>
      <c r="S113" s="120" t="s">
        <v>88</v>
      </c>
      <c r="T113" s="114">
        <f t="shared" si="14"/>
        <v>0</v>
      </c>
      <c r="U113" s="115">
        <f>T113*V113*(44/12)</f>
        <v>0</v>
      </c>
      <c r="V113" s="116">
        <f>IF(別紙1!$I$7=0.000579,$AD$38,$AE$38)</f>
        <v>1.52E-2</v>
      </c>
      <c r="W113" s="69"/>
      <c r="AB113" s="69"/>
      <c r="AC113" s="69"/>
      <c r="AD113" s="69"/>
      <c r="AE113" s="69"/>
      <c r="AF113" s="69"/>
      <c r="AG113" s="69"/>
    </row>
    <row r="114" spans="2:33" s="71" customFormat="1" ht="15" customHeight="1">
      <c r="B114" s="375"/>
      <c r="C114" s="108" t="s">
        <v>92</v>
      </c>
      <c r="D114" s="109" t="s">
        <v>93</v>
      </c>
      <c r="E114" s="110"/>
      <c r="F114" s="105"/>
      <c r="G114" s="110"/>
      <c r="H114" s="105"/>
      <c r="I114" s="110"/>
      <c r="J114" s="105"/>
      <c r="K114" s="110"/>
      <c r="L114" s="105"/>
      <c r="M114" s="110"/>
      <c r="N114" s="105"/>
      <c r="O114" s="110"/>
      <c r="P114" s="105"/>
      <c r="Q114" s="119">
        <f>SUM(E114:P114)</f>
        <v>0</v>
      </c>
      <c r="R114" s="120">
        <f>$P$30</f>
        <v>50.8</v>
      </c>
      <c r="S114" s="120" t="s">
        <v>94</v>
      </c>
      <c r="T114" s="114">
        <f>Q114/$K$30*R114</f>
        <v>0</v>
      </c>
      <c r="U114" s="115">
        <f>T114*V114*(44/12)</f>
        <v>0</v>
      </c>
      <c r="V114" s="121">
        <f>IF(別紙1!$I$7=0.000579,$AD$39,$AE$39)</f>
        <v>1.6280566199999999E-2</v>
      </c>
      <c r="W114" s="69"/>
      <c r="AB114" s="69"/>
      <c r="AC114" s="69"/>
      <c r="AD114" s="69"/>
      <c r="AE114" s="69"/>
      <c r="AF114" s="69"/>
      <c r="AG114" s="69"/>
    </row>
    <row r="115" spans="2:33" s="71" customFormat="1" ht="15" customHeight="1">
      <c r="B115" s="375"/>
      <c r="C115" s="108" t="s">
        <v>98</v>
      </c>
      <c r="D115" s="109" t="s">
        <v>99</v>
      </c>
      <c r="E115" s="110"/>
      <c r="F115" s="105"/>
      <c r="G115" s="110"/>
      <c r="H115" s="105"/>
      <c r="I115" s="110"/>
      <c r="J115" s="105"/>
      <c r="K115" s="110"/>
      <c r="L115" s="105"/>
      <c r="M115" s="110"/>
      <c r="N115" s="105"/>
      <c r="O115" s="110"/>
      <c r="P115" s="105"/>
      <c r="Q115" s="119">
        <f t="shared" ref="Q115:Q118" si="15">SUM(E115:P115)</f>
        <v>0</v>
      </c>
      <c r="R115" s="120">
        <v>39.1</v>
      </c>
      <c r="S115" s="120" t="s">
        <v>100</v>
      </c>
      <c r="T115" s="114">
        <f t="shared" ref="T115:T117" si="16">R115*Q115</f>
        <v>0</v>
      </c>
      <c r="U115" s="115">
        <f>T115*V115*(44/12)</f>
        <v>0</v>
      </c>
      <c r="V115" s="121">
        <f>IF(別紙1!$I$7=0.000579,$AD$40,$AE$40)</f>
        <v>1.9280206000000001E-2</v>
      </c>
      <c r="W115" s="69"/>
      <c r="AB115" s="69"/>
      <c r="AC115" s="69"/>
      <c r="AD115" s="69"/>
      <c r="AE115" s="69"/>
      <c r="AF115" s="69"/>
      <c r="AG115" s="69"/>
    </row>
    <row r="116" spans="2:33" s="71" customFormat="1" ht="15" customHeight="1">
      <c r="B116" s="375"/>
      <c r="C116" s="108" t="s">
        <v>101</v>
      </c>
      <c r="D116" s="109" t="s">
        <v>99</v>
      </c>
      <c r="E116" s="118"/>
      <c r="F116" s="118"/>
      <c r="G116" s="118"/>
      <c r="H116" s="118"/>
      <c r="I116" s="118"/>
      <c r="J116" s="118"/>
      <c r="K116" s="118"/>
      <c r="L116" s="118"/>
      <c r="M116" s="118"/>
      <c r="N116" s="118"/>
      <c r="O116" s="118"/>
      <c r="P116" s="118"/>
      <c r="Q116" s="119">
        <f t="shared" si="15"/>
        <v>0</v>
      </c>
      <c r="R116" s="120">
        <v>36.700000000000003</v>
      </c>
      <c r="S116" s="120" t="s">
        <v>100</v>
      </c>
      <c r="T116" s="114">
        <f t="shared" si="16"/>
        <v>0</v>
      </c>
      <c r="U116" s="115">
        <f>T116*V116*(44/12)</f>
        <v>0</v>
      </c>
      <c r="V116" s="121">
        <f>IF(別紙1!$I$7=0.000579,$AD$41,$AE$41)</f>
        <v>1.8679950000000001E-2</v>
      </c>
      <c r="W116" s="69"/>
      <c r="AB116" s="69"/>
      <c r="AC116" s="69"/>
      <c r="AD116" s="69"/>
      <c r="AE116" s="69"/>
      <c r="AF116" s="69"/>
      <c r="AG116" s="69"/>
    </row>
    <row r="117" spans="2:33" s="71" customFormat="1" ht="15" customHeight="1">
      <c r="B117" s="375"/>
      <c r="C117" s="108" t="s">
        <v>102</v>
      </c>
      <c r="D117" s="109" t="s">
        <v>99</v>
      </c>
      <c r="E117" s="118"/>
      <c r="F117" s="118"/>
      <c r="G117" s="118"/>
      <c r="H117" s="118"/>
      <c r="I117" s="118"/>
      <c r="J117" s="118"/>
      <c r="K117" s="118"/>
      <c r="L117" s="118"/>
      <c r="M117" s="118"/>
      <c r="N117" s="118"/>
      <c r="O117" s="118"/>
      <c r="P117" s="118"/>
      <c r="Q117" s="119">
        <f t="shared" si="15"/>
        <v>0</v>
      </c>
      <c r="R117" s="120">
        <v>37.699999999999996</v>
      </c>
      <c r="S117" s="120" t="s">
        <v>100</v>
      </c>
      <c r="T117" s="114">
        <f t="shared" si="16"/>
        <v>0</v>
      </c>
      <c r="U117" s="115">
        <f>T117*V117*(44/12)</f>
        <v>0</v>
      </c>
      <c r="V117" s="121">
        <f>IF(別紙1!$I$7=0.000579,$AD$42,$AE$42)</f>
        <v>1.8803828000000002E-2</v>
      </c>
      <c r="W117" s="69"/>
      <c r="AB117" s="69"/>
      <c r="AC117" s="69"/>
      <c r="AD117" s="69"/>
      <c r="AE117" s="69"/>
      <c r="AF117" s="69"/>
      <c r="AG117" s="69"/>
    </row>
    <row r="118" spans="2:33" s="71" customFormat="1" ht="15" customHeight="1">
      <c r="B118" s="375"/>
      <c r="C118" s="159" t="str">
        <f>C88</f>
        <v>その他</v>
      </c>
      <c r="D118" s="160" t="str">
        <f>IF(D81="","",D81)</f>
        <v/>
      </c>
      <c r="E118" s="118"/>
      <c r="F118" s="161"/>
      <c r="G118" s="161"/>
      <c r="H118" s="161"/>
      <c r="I118" s="161"/>
      <c r="J118" s="161"/>
      <c r="K118" s="161"/>
      <c r="L118" s="161"/>
      <c r="M118" s="161"/>
      <c r="N118" s="161"/>
      <c r="O118" s="161"/>
      <c r="P118" s="161"/>
      <c r="Q118" s="119">
        <f t="shared" si="15"/>
        <v>0</v>
      </c>
      <c r="R118" s="120">
        <f>IF($R$43="",0,$R$43)</f>
        <v>0</v>
      </c>
      <c r="S118" s="120" t="str">
        <f>IF($S$43="","",$S$43)</f>
        <v/>
      </c>
      <c r="T118" s="114">
        <f>IF(R118="","",R118*Q118)</f>
        <v>0</v>
      </c>
      <c r="U118" s="115">
        <f>IF(V118="","",T118*V118*(44/12))</f>
        <v>0</v>
      </c>
      <c r="V118" s="344">
        <f>V43</f>
        <v>0</v>
      </c>
      <c r="W118" s="69"/>
      <c r="AB118" s="69"/>
      <c r="AC118" s="69"/>
      <c r="AD118" s="69"/>
      <c r="AE118" s="69"/>
      <c r="AF118" s="69"/>
      <c r="AG118" s="69"/>
    </row>
    <row r="119" spans="2:33" s="71" customFormat="1" ht="15" customHeight="1" thickBot="1">
      <c r="B119" s="175" t="s">
        <v>104</v>
      </c>
      <c r="C119" s="98"/>
      <c r="D119" s="84"/>
      <c r="E119" s="99" t="s">
        <v>83</v>
      </c>
      <c r="F119" s="99" t="s">
        <v>83</v>
      </c>
      <c r="G119" s="99" t="s">
        <v>83</v>
      </c>
      <c r="H119" s="99" t="s">
        <v>83</v>
      </c>
      <c r="I119" s="99" t="s">
        <v>83</v>
      </c>
      <c r="J119" s="99" t="s">
        <v>83</v>
      </c>
      <c r="K119" s="99" t="s">
        <v>83</v>
      </c>
      <c r="L119" s="99" t="s">
        <v>83</v>
      </c>
      <c r="M119" s="99" t="s">
        <v>83</v>
      </c>
      <c r="N119" s="99" t="s">
        <v>83</v>
      </c>
      <c r="O119" s="99" t="s">
        <v>83</v>
      </c>
      <c r="P119" s="99" t="s">
        <v>83</v>
      </c>
      <c r="Q119" s="99" t="s">
        <v>83</v>
      </c>
      <c r="R119" s="100" t="s">
        <v>105</v>
      </c>
      <c r="S119" s="100" t="s">
        <v>105</v>
      </c>
      <c r="T119" s="102">
        <f>SUM(T112:T118)</f>
        <v>0</v>
      </c>
      <c r="U119" s="103">
        <f>SUM(U112:U118)</f>
        <v>0</v>
      </c>
      <c r="V119" s="129" t="s">
        <v>105</v>
      </c>
      <c r="W119" s="69"/>
      <c r="AB119" s="69"/>
      <c r="AC119" s="69"/>
      <c r="AD119" s="69"/>
      <c r="AE119" s="69"/>
      <c r="AF119" s="69"/>
      <c r="AG119" s="69"/>
    </row>
    <row r="120" spans="2:33" s="71" customFormat="1" ht="15" customHeight="1">
      <c r="B120" s="374" t="s">
        <v>106</v>
      </c>
      <c r="C120" s="88" t="s">
        <v>78</v>
      </c>
      <c r="D120" s="89" t="s">
        <v>79</v>
      </c>
      <c r="E120" s="130"/>
      <c r="F120" s="130"/>
      <c r="G120" s="130"/>
      <c r="H120" s="130"/>
      <c r="I120" s="130"/>
      <c r="J120" s="130"/>
      <c r="K120" s="130"/>
      <c r="L120" s="130"/>
      <c r="M120" s="130"/>
      <c r="N120" s="130"/>
      <c r="O120" s="130"/>
      <c r="P120" s="105"/>
      <c r="Q120" s="91">
        <f t="shared" ref="Q120:Q126" si="17">SUM(E120:P120)</f>
        <v>0</v>
      </c>
      <c r="R120" s="107">
        <v>9.9699999999999989</v>
      </c>
      <c r="S120" s="92" t="s">
        <v>80</v>
      </c>
      <c r="T120" s="94">
        <f t="shared" ref="T120:T121" si="18">R120*Q120</f>
        <v>0</v>
      </c>
      <c r="U120" s="95">
        <f>Q120*V120</f>
        <v>0</v>
      </c>
      <c r="V120" s="96">
        <f>IF(別紙1!$I$7=0.000579,$AD$37,$AE$37)</f>
        <v>0.434</v>
      </c>
      <c r="W120" s="69"/>
      <c r="AB120" s="69"/>
      <c r="AC120" s="69"/>
      <c r="AD120" s="69"/>
      <c r="AE120" s="69"/>
      <c r="AF120" s="69"/>
      <c r="AG120" s="69"/>
    </row>
    <row r="121" spans="2:33" s="71" customFormat="1" ht="15" customHeight="1">
      <c r="B121" s="375"/>
      <c r="C121" s="108" t="s">
        <v>118</v>
      </c>
      <c r="D121" s="109" t="s">
        <v>93</v>
      </c>
      <c r="E121" s="105"/>
      <c r="F121" s="164"/>
      <c r="G121" s="164"/>
      <c r="H121" s="164"/>
      <c r="I121" s="164"/>
      <c r="J121" s="164"/>
      <c r="K121" s="164"/>
      <c r="L121" s="164"/>
      <c r="M121" s="164"/>
      <c r="N121" s="164"/>
      <c r="O121" s="164"/>
      <c r="P121" s="164"/>
      <c r="Q121" s="111">
        <f t="shared" si="17"/>
        <v>0</v>
      </c>
      <c r="R121" s="120">
        <f>$R$46</f>
        <v>40</v>
      </c>
      <c r="S121" s="120" t="s">
        <v>88</v>
      </c>
      <c r="T121" s="114">
        <f t="shared" si="18"/>
        <v>0</v>
      </c>
      <c r="U121" s="115">
        <f>T121*V121*(44/12)</f>
        <v>0</v>
      </c>
      <c r="V121" s="116">
        <f>IF(別紙1!$I$7=0.000579,$AD$46,$AE$46)</f>
        <v>1.52E-2</v>
      </c>
      <c r="W121" s="69"/>
      <c r="AB121" s="69"/>
      <c r="AC121" s="69"/>
      <c r="AD121" s="69"/>
      <c r="AE121" s="69"/>
      <c r="AF121" s="69"/>
      <c r="AG121" s="69"/>
    </row>
    <row r="122" spans="2:33" s="71" customFormat="1" ht="15" customHeight="1">
      <c r="B122" s="375"/>
      <c r="C122" s="108" t="s">
        <v>92</v>
      </c>
      <c r="D122" s="109" t="s">
        <v>93</v>
      </c>
      <c r="E122" s="110"/>
      <c r="F122" s="161"/>
      <c r="G122" s="161"/>
      <c r="H122" s="161"/>
      <c r="I122" s="161"/>
      <c r="J122" s="161"/>
      <c r="K122" s="161"/>
      <c r="L122" s="161"/>
      <c r="M122" s="161"/>
      <c r="N122" s="161"/>
      <c r="O122" s="161"/>
      <c r="P122" s="161"/>
      <c r="Q122" s="119">
        <f t="shared" si="17"/>
        <v>0</v>
      </c>
      <c r="R122" s="120">
        <f>$P$30</f>
        <v>50.8</v>
      </c>
      <c r="S122" s="120" t="s">
        <v>94</v>
      </c>
      <c r="T122" s="114">
        <f>Q122/$K$30*R122</f>
        <v>0</v>
      </c>
      <c r="U122" s="115">
        <f>T122*V122*(44/12)</f>
        <v>0</v>
      </c>
      <c r="V122" s="121">
        <f>IF(別紙1!$I$7=0.000579,$AD$47,$AE$47)</f>
        <v>1.6280566199999999E-2</v>
      </c>
      <c r="W122" s="69"/>
      <c r="AB122" s="69"/>
      <c r="AC122" s="69"/>
      <c r="AD122" s="69"/>
      <c r="AE122" s="69"/>
      <c r="AF122" s="69"/>
      <c r="AG122" s="69"/>
    </row>
    <row r="123" spans="2:33" s="71" customFormat="1" ht="15" customHeight="1">
      <c r="B123" s="375"/>
      <c r="C123" s="108" t="s">
        <v>98</v>
      </c>
      <c r="D123" s="109" t="s">
        <v>99</v>
      </c>
      <c r="E123" s="110"/>
      <c r="F123" s="165"/>
      <c r="G123" s="165"/>
      <c r="H123" s="165"/>
      <c r="I123" s="165"/>
      <c r="J123" s="165"/>
      <c r="K123" s="165"/>
      <c r="L123" s="165"/>
      <c r="M123" s="165"/>
      <c r="N123" s="165"/>
      <c r="O123" s="165"/>
      <c r="P123" s="165"/>
      <c r="Q123" s="119">
        <f t="shared" si="17"/>
        <v>0</v>
      </c>
      <c r="R123" s="120">
        <v>39.1</v>
      </c>
      <c r="S123" s="120" t="s">
        <v>100</v>
      </c>
      <c r="T123" s="114">
        <f t="shared" ref="T123:T125" si="19">R123*Q123</f>
        <v>0</v>
      </c>
      <c r="U123" s="115">
        <f>T123*V123*(44/12)</f>
        <v>0</v>
      </c>
      <c r="V123" s="121">
        <f>IF(別紙1!$I$7=0.000579,$AD$48,$AE$48)</f>
        <v>1.9280206000000001E-2</v>
      </c>
      <c r="W123" s="69"/>
      <c r="AB123" s="69"/>
      <c r="AC123" s="69"/>
      <c r="AD123" s="69"/>
      <c r="AE123" s="69"/>
      <c r="AF123" s="69"/>
      <c r="AG123" s="69"/>
    </row>
    <row r="124" spans="2:33" s="71" customFormat="1" ht="15" customHeight="1">
      <c r="B124" s="375"/>
      <c r="C124" s="108" t="s">
        <v>101</v>
      </c>
      <c r="D124" s="109" t="s">
        <v>99</v>
      </c>
      <c r="E124" s="110"/>
      <c r="F124" s="165"/>
      <c r="G124" s="165"/>
      <c r="H124" s="165"/>
      <c r="I124" s="165"/>
      <c r="J124" s="165"/>
      <c r="K124" s="165"/>
      <c r="L124" s="165"/>
      <c r="M124" s="165"/>
      <c r="N124" s="165"/>
      <c r="O124" s="165"/>
      <c r="P124" s="165"/>
      <c r="Q124" s="119">
        <f t="shared" si="17"/>
        <v>0</v>
      </c>
      <c r="R124" s="120">
        <v>36.700000000000003</v>
      </c>
      <c r="S124" s="120" t="s">
        <v>100</v>
      </c>
      <c r="T124" s="114">
        <f t="shared" si="19"/>
        <v>0</v>
      </c>
      <c r="U124" s="115">
        <f>T124*V124*(44/12)</f>
        <v>0</v>
      </c>
      <c r="V124" s="121">
        <f>IF(別紙1!$I$7=0.000579,$AD$49,$AE$49)</f>
        <v>1.8679950000000001E-2</v>
      </c>
      <c r="W124" s="69"/>
      <c r="AB124" s="69"/>
      <c r="AC124" s="69"/>
      <c r="AD124" s="69"/>
      <c r="AE124" s="69"/>
      <c r="AF124" s="69"/>
      <c r="AG124" s="69"/>
    </row>
    <row r="125" spans="2:33" s="71" customFormat="1" ht="15" customHeight="1">
      <c r="B125" s="375"/>
      <c r="C125" s="108" t="s">
        <v>102</v>
      </c>
      <c r="D125" s="109" t="s">
        <v>99</v>
      </c>
      <c r="E125" s="110"/>
      <c r="F125" s="165"/>
      <c r="G125" s="165"/>
      <c r="H125" s="165"/>
      <c r="I125" s="165"/>
      <c r="J125" s="165"/>
      <c r="K125" s="165"/>
      <c r="L125" s="165"/>
      <c r="M125" s="165"/>
      <c r="N125" s="165"/>
      <c r="O125" s="165"/>
      <c r="P125" s="165"/>
      <c r="Q125" s="119">
        <f t="shared" si="17"/>
        <v>0</v>
      </c>
      <c r="R125" s="120">
        <v>37.699999999999996</v>
      </c>
      <c r="S125" s="120" t="s">
        <v>100</v>
      </c>
      <c r="T125" s="114">
        <f t="shared" si="19"/>
        <v>0</v>
      </c>
      <c r="U125" s="115">
        <f>T125*V125*(44/12)</f>
        <v>0</v>
      </c>
      <c r="V125" s="121">
        <f>IF(別紙1!$I$7=0.000579,$AD$50,$AE$50)</f>
        <v>1.8803828000000002E-2</v>
      </c>
      <c r="W125" s="69"/>
      <c r="AB125" s="69"/>
      <c r="AC125" s="69"/>
      <c r="AD125" s="69"/>
      <c r="AE125" s="69"/>
      <c r="AF125" s="69"/>
      <c r="AG125" s="69"/>
    </row>
    <row r="126" spans="2:33" s="71" customFormat="1" ht="15" customHeight="1">
      <c r="B126" s="375"/>
      <c r="C126" s="159" t="str">
        <f>C88</f>
        <v>その他</v>
      </c>
      <c r="D126" s="160" t="str">
        <f>IF(D89="","",D89)</f>
        <v/>
      </c>
      <c r="E126" s="165"/>
      <c r="F126" s="141"/>
      <c r="G126" s="141"/>
      <c r="H126" s="141"/>
      <c r="I126" s="141"/>
      <c r="J126" s="141"/>
      <c r="K126" s="141"/>
      <c r="L126" s="141"/>
      <c r="M126" s="141"/>
      <c r="N126" s="141"/>
      <c r="O126" s="141"/>
      <c r="P126" s="141"/>
      <c r="Q126" s="119">
        <f t="shared" si="17"/>
        <v>0</v>
      </c>
      <c r="R126" s="120">
        <f>IF($R$51="",0,$R$51)</f>
        <v>0</v>
      </c>
      <c r="S126" s="120" t="str">
        <f>IF($S$51="","",$S$51)</f>
        <v/>
      </c>
      <c r="T126" s="114">
        <f>IF(R126="","",R126*Q126)</f>
        <v>0</v>
      </c>
      <c r="U126" s="115">
        <f>IF(V126="","",T126*V126*(44/12))</f>
        <v>0</v>
      </c>
      <c r="V126" s="344">
        <f>V51</f>
        <v>0</v>
      </c>
      <c r="W126" s="69"/>
      <c r="AB126" s="69"/>
      <c r="AC126" s="69"/>
      <c r="AD126" s="69"/>
      <c r="AE126" s="69"/>
      <c r="AF126" s="69"/>
      <c r="AG126" s="69"/>
    </row>
    <row r="127" spans="2:33" s="71" customFormat="1" ht="15" customHeight="1" thickBot="1">
      <c r="B127" s="175" t="s">
        <v>107</v>
      </c>
      <c r="C127" s="98"/>
      <c r="D127" s="84"/>
      <c r="E127" s="99" t="s">
        <v>83</v>
      </c>
      <c r="F127" s="99" t="s">
        <v>83</v>
      </c>
      <c r="G127" s="99" t="s">
        <v>83</v>
      </c>
      <c r="H127" s="99" t="s">
        <v>83</v>
      </c>
      <c r="I127" s="99" t="s">
        <v>83</v>
      </c>
      <c r="J127" s="99" t="s">
        <v>83</v>
      </c>
      <c r="K127" s="99" t="s">
        <v>83</v>
      </c>
      <c r="L127" s="99" t="s">
        <v>83</v>
      </c>
      <c r="M127" s="99" t="s">
        <v>83</v>
      </c>
      <c r="N127" s="99" t="s">
        <v>83</v>
      </c>
      <c r="O127" s="99" t="s">
        <v>83</v>
      </c>
      <c r="P127" s="99" t="s">
        <v>83</v>
      </c>
      <c r="Q127" s="99" t="s">
        <v>105</v>
      </c>
      <c r="R127" s="100" t="s">
        <v>105</v>
      </c>
      <c r="S127" s="100" t="s">
        <v>105</v>
      </c>
      <c r="T127" s="102">
        <f>SUM(T120:T126)</f>
        <v>0</v>
      </c>
      <c r="U127" s="103">
        <f>SUM(U120:U126)</f>
        <v>0</v>
      </c>
      <c r="V127" s="129" t="s">
        <v>105</v>
      </c>
      <c r="W127" s="69"/>
      <c r="AB127" s="69"/>
      <c r="AC127" s="69"/>
      <c r="AD127" s="69"/>
      <c r="AE127" s="69"/>
      <c r="AF127" s="69"/>
      <c r="AG127" s="69"/>
    </row>
    <row r="128" spans="2:33" s="71" customFormat="1" ht="15" customHeight="1">
      <c r="B128" s="403" t="s">
        <v>231</v>
      </c>
      <c r="C128" s="108" t="s">
        <v>109</v>
      </c>
      <c r="D128" s="109" t="s">
        <v>79</v>
      </c>
      <c r="E128" s="141"/>
      <c r="F128" s="141"/>
      <c r="G128" s="141"/>
      <c r="H128" s="141"/>
      <c r="I128" s="141"/>
      <c r="J128" s="141"/>
      <c r="K128" s="141"/>
      <c r="L128" s="141"/>
      <c r="M128" s="141"/>
      <c r="N128" s="141"/>
      <c r="O128" s="141"/>
      <c r="P128" s="141"/>
      <c r="Q128" s="119">
        <f>SUM(E128:P128)</f>
        <v>0</v>
      </c>
      <c r="R128" s="120">
        <v>9.9699999999999989</v>
      </c>
      <c r="S128" s="120" t="s">
        <v>80</v>
      </c>
      <c r="T128" s="114">
        <f>-R128*Q128</f>
        <v>0</v>
      </c>
      <c r="U128" s="115">
        <f>-Q128*V128</f>
        <v>0</v>
      </c>
      <c r="V128" s="116">
        <f>IF(別紙1!$I$7=0.000579,$AD$53,$AE$53)</f>
        <v>0.434</v>
      </c>
      <c r="W128" s="69" t="s">
        <v>213</v>
      </c>
      <c r="AB128" s="69"/>
      <c r="AC128" s="69"/>
      <c r="AD128" s="69"/>
      <c r="AE128" s="69"/>
      <c r="AF128" s="69"/>
      <c r="AG128" s="69"/>
    </row>
    <row r="129" spans="2:33" s="71" customFormat="1" ht="15" customHeight="1">
      <c r="B129" s="403"/>
      <c r="C129" s="88" t="s">
        <v>89</v>
      </c>
      <c r="D129" s="89" t="s">
        <v>87</v>
      </c>
      <c r="E129" s="166"/>
      <c r="F129" s="166"/>
      <c r="G129" s="166"/>
      <c r="H129" s="166"/>
      <c r="I129" s="166"/>
      <c r="J129" s="166"/>
      <c r="K129" s="166"/>
      <c r="L129" s="166"/>
      <c r="M129" s="166"/>
      <c r="N129" s="166"/>
      <c r="O129" s="166"/>
      <c r="P129" s="166"/>
      <c r="Q129" s="91">
        <f>SUM(E129:P129)</f>
        <v>0</v>
      </c>
      <c r="R129" s="120">
        <f>$R$54</f>
        <v>40</v>
      </c>
      <c r="S129" s="92" t="s">
        <v>88</v>
      </c>
      <c r="T129" s="94">
        <f t="shared" ref="T129" si="20">R129*Q129</f>
        <v>0</v>
      </c>
      <c r="U129" s="115">
        <f>T129*V129*(44/12)</f>
        <v>0</v>
      </c>
      <c r="V129" s="116">
        <f>IF(別紙1!$I$7=0.000579,$AD$54,$AE$54)</f>
        <v>1.52E-2</v>
      </c>
      <c r="W129" s="69"/>
      <c r="AB129" s="69"/>
      <c r="AC129" s="69"/>
      <c r="AD129" s="69"/>
      <c r="AE129" s="69"/>
      <c r="AF129" s="69"/>
      <c r="AG129" s="69"/>
    </row>
    <row r="130" spans="2:33" s="71" customFormat="1" ht="15" customHeight="1">
      <c r="B130" s="404"/>
      <c r="C130" s="108" t="s">
        <v>92</v>
      </c>
      <c r="D130" s="109" t="s">
        <v>93</v>
      </c>
      <c r="E130" s="161"/>
      <c r="F130" s="161"/>
      <c r="G130" s="161"/>
      <c r="H130" s="161"/>
      <c r="I130" s="161"/>
      <c r="J130" s="161"/>
      <c r="K130" s="161"/>
      <c r="L130" s="161"/>
      <c r="M130" s="161"/>
      <c r="N130" s="161"/>
      <c r="O130" s="161"/>
      <c r="P130" s="161"/>
      <c r="Q130" s="119">
        <f>SUM(E130:P130)</f>
        <v>0</v>
      </c>
      <c r="R130" s="120">
        <f>$P$30</f>
        <v>50.8</v>
      </c>
      <c r="S130" s="120" t="s">
        <v>94</v>
      </c>
      <c r="T130" s="114">
        <f>Q130/$K$30*R130</f>
        <v>0</v>
      </c>
      <c r="U130" s="115">
        <f>T130*V130*(44/12)</f>
        <v>0</v>
      </c>
      <c r="V130" s="121">
        <f>IF(別紙1!$I$7=0.000579,$AD$55,$AE$55)</f>
        <v>1.6280566199999999E-2</v>
      </c>
      <c r="W130" s="69"/>
      <c r="AB130" s="69"/>
      <c r="AC130" s="69"/>
      <c r="AD130" s="69"/>
      <c r="AE130" s="69"/>
      <c r="AF130" s="69"/>
      <c r="AG130" s="69"/>
    </row>
    <row r="131" spans="2:33" s="71" customFormat="1" ht="15" customHeight="1">
      <c r="B131" s="404"/>
      <c r="C131" s="108" t="s">
        <v>98</v>
      </c>
      <c r="D131" s="109" t="s">
        <v>99</v>
      </c>
      <c r="E131" s="165"/>
      <c r="F131" s="165"/>
      <c r="G131" s="165"/>
      <c r="H131" s="165"/>
      <c r="I131" s="165"/>
      <c r="J131" s="165"/>
      <c r="K131" s="165"/>
      <c r="L131" s="165"/>
      <c r="M131" s="165"/>
      <c r="N131" s="165"/>
      <c r="O131" s="165"/>
      <c r="P131" s="165"/>
      <c r="Q131" s="119">
        <f>SUM(E131:P131)</f>
        <v>0</v>
      </c>
      <c r="R131" s="120">
        <v>39.1</v>
      </c>
      <c r="S131" s="120" t="s">
        <v>100</v>
      </c>
      <c r="T131" s="114">
        <f t="shared" ref="T131" si="21">R131*Q131</f>
        <v>0</v>
      </c>
      <c r="U131" s="115">
        <f>T131*V131*(44/12)</f>
        <v>0</v>
      </c>
      <c r="V131" s="121">
        <f>IF(別紙1!$I$7=0.000579,$AD$56,$AE$56)</f>
        <v>1.9280206000000001E-2</v>
      </c>
      <c r="W131" s="69"/>
      <c r="AB131" s="69"/>
      <c r="AC131" s="69"/>
      <c r="AD131" s="69"/>
      <c r="AE131" s="69"/>
      <c r="AF131" s="69"/>
      <c r="AG131" s="69"/>
    </row>
    <row r="132" spans="2:33" s="71" customFormat="1" ht="15" customHeight="1">
      <c r="B132" s="404"/>
      <c r="C132" s="159" t="str">
        <f>C94</f>
        <v>その他</v>
      </c>
      <c r="D132" s="160" t="str">
        <f>D94</f>
        <v/>
      </c>
      <c r="E132" s="165"/>
      <c r="F132" s="165"/>
      <c r="G132" s="165"/>
      <c r="H132" s="165"/>
      <c r="I132" s="165"/>
      <c r="J132" s="165"/>
      <c r="K132" s="165"/>
      <c r="L132" s="165"/>
      <c r="M132" s="165"/>
      <c r="N132" s="165"/>
      <c r="O132" s="165"/>
      <c r="P132" s="165"/>
      <c r="Q132" s="119">
        <f>SUM(E132:P132)</f>
        <v>0</v>
      </c>
      <c r="R132" s="120">
        <f>IF($R$57="",0,$R$57)</f>
        <v>0</v>
      </c>
      <c r="S132" s="120" t="str">
        <f>IF($S$57="","",$S$57)</f>
        <v/>
      </c>
      <c r="T132" s="114">
        <f>IF(R132="","",R132*Q132)</f>
        <v>0</v>
      </c>
      <c r="U132" s="115">
        <f>IF(V132="","",T132*V132*(44/12))</f>
        <v>0</v>
      </c>
      <c r="V132" s="344">
        <f>V57</f>
        <v>0</v>
      </c>
      <c r="W132" s="69"/>
      <c r="AB132" s="69"/>
      <c r="AC132" s="69"/>
      <c r="AD132" s="69"/>
      <c r="AE132" s="69"/>
      <c r="AF132" s="69"/>
      <c r="AG132" s="69"/>
    </row>
    <row r="133" spans="2:33" s="71" customFormat="1" ht="18.95" customHeight="1" thickBot="1">
      <c r="B133" s="175" t="s">
        <v>204</v>
      </c>
      <c r="C133" s="98"/>
      <c r="D133" s="84"/>
      <c r="E133" s="99" t="s">
        <v>83</v>
      </c>
      <c r="F133" s="99" t="s">
        <v>83</v>
      </c>
      <c r="G133" s="99" t="s">
        <v>83</v>
      </c>
      <c r="H133" s="99" t="s">
        <v>83</v>
      </c>
      <c r="I133" s="99" t="s">
        <v>83</v>
      </c>
      <c r="J133" s="99" t="s">
        <v>83</v>
      </c>
      <c r="K133" s="99" t="s">
        <v>83</v>
      </c>
      <c r="L133" s="99" t="s">
        <v>83</v>
      </c>
      <c r="M133" s="99" t="s">
        <v>83</v>
      </c>
      <c r="N133" s="99" t="s">
        <v>83</v>
      </c>
      <c r="O133" s="99" t="s">
        <v>83</v>
      </c>
      <c r="P133" s="99" t="s">
        <v>83</v>
      </c>
      <c r="Q133" s="99" t="s">
        <v>83</v>
      </c>
      <c r="R133" s="100" t="s">
        <v>105</v>
      </c>
      <c r="S133" s="100" t="s">
        <v>105</v>
      </c>
      <c r="T133" s="102">
        <f>SUM(T129:T132)</f>
        <v>0</v>
      </c>
      <c r="U133" s="103">
        <f>SUM(U129:U132)</f>
        <v>0</v>
      </c>
      <c r="V133" s="129" t="s">
        <v>105</v>
      </c>
      <c r="W133" s="69"/>
      <c r="AB133" s="69"/>
      <c r="AC133" s="69"/>
      <c r="AD133" s="69"/>
      <c r="AE133" s="69"/>
      <c r="AF133" s="69"/>
      <c r="AG133" s="69"/>
    </row>
    <row r="134" spans="2:33" s="71" customFormat="1" ht="15" customHeight="1">
      <c r="B134" s="177" t="s">
        <v>232</v>
      </c>
      <c r="C134" s="88" t="s">
        <v>78</v>
      </c>
      <c r="D134" s="89" t="s">
        <v>79</v>
      </c>
      <c r="E134" s="105"/>
      <c r="F134" s="105"/>
      <c r="G134" s="105"/>
      <c r="H134" s="105"/>
      <c r="I134" s="105"/>
      <c r="J134" s="105"/>
      <c r="K134" s="105"/>
      <c r="L134" s="105"/>
      <c r="M134" s="105"/>
      <c r="N134" s="105"/>
      <c r="O134" s="105"/>
      <c r="P134" s="105"/>
      <c r="Q134" s="91">
        <f>SUM(E134:P134)</f>
        <v>0</v>
      </c>
      <c r="R134" s="300">
        <v>9.9699999999999989</v>
      </c>
      <c r="S134" s="301" t="s">
        <v>80</v>
      </c>
      <c r="T134" s="94">
        <f t="shared" ref="T134" si="22">R134*Q134</f>
        <v>0</v>
      </c>
      <c r="U134" s="95">
        <f>Q134*V134</f>
        <v>0</v>
      </c>
      <c r="V134" s="96">
        <f>IF(別紙1!$I$7=0.000579,$AD$59,$AE$59)</f>
        <v>0.434</v>
      </c>
      <c r="W134" s="69"/>
      <c r="AB134" s="69"/>
      <c r="AC134" s="69"/>
      <c r="AD134" s="69"/>
      <c r="AE134" s="69"/>
      <c r="AF134" s="69"/>
      <c r="AG134" s="69"/>
    </row>
    <row r="135" spans="2:33" s="71" customFormat="1" ht="15" customHeight="1" thickBot="1">
      <c r="B135" s="178" t="s">
        <v>205</v>
      </c>
      <c r="C135" s="143"/>
      <c r="D135" s="143"/>
      <c r="E135" s="99" t="s">
        <v>83</v>
      </c>
      <c r="F135" s="99" t="s">
        <v>83</v>
      </c>
      <c r="G135" s="99" t="s">
        <v>83</v>
      </c>
      <c r="H135" s="99" t="s">
        <v>83</v>
      </c>
      <c r="I135" s="99" t="s">
        <v>83</v>
      </c>
      <c r="J135" s="99" t="s">
        <v>83</v>
      </c>
      <c r="K135" s="99" t="s">
        <v>83</v>
      </c>
      <c r="L135" s="99" t="s">
        <v>83</v>
      </c>
      <c r="M135" s="99" t="s">
        <v>83</v>
      </c>
      <c r="N135" s="99" t="s">
        <v>83</v>
      </c>
      <c r="O135" s="99" t="s">
        <v>83</v>
      </c>
      <c r="P135" s="99" t="s">
        <v>83</v>
      </c>
      <c r="Q135" s="99" t="s">
        <v>83</v>
      </c>
      <c r="R135" s="100" t="s">
        <v>105</v>
      </c>
      <c r="S135" s="100" t="s">
        <v>105</v>
      </c>
      <c r="T135" s="102">
        <f>T134</f>
        <v>0</v>
      </c>
      <c r="U135" s="103">
        <f>U134</f>
        <v>0</v>
      </c>
      <c r="V135" s="129" t="s">
        <v>105</v>
      </c>
      <c r="W135" s="69"/>
      <c r="AB135" s="69"/>
      <c r="AC135" s="69"/>
      <c r="AD135" s="69"/>
      <c r="AE135" s="69"/>
      <c r="AF135" s="69"/>
      <c r="AG135" s="69"/>
    </row>
    <row r="136" spans="2:33" s="71" customFormat="1" ht="15" customHeight="1">
      <c r="B136" s="144" t="s">
        <v>112</v>
      </c>
      <c r="C136" s="145"/>
      <c r="D136" s="145"/>
      <c r="E136" s="146"/>
      <c r="F136" s="146"/>
      <c r="G136" s="146"/>
      <c r="H136" s="146"/>
      <c r="I136" s="146"/>
      <c r="J136" s="146"/>
      <c r="K136" s="146"/>
      <c r="L136" s="146"/>
      <c r="M136" s="146"/>
      <c r="N136" s="146"/>
      <c r="O136" s="146"/>
      <c r="P136" s="146"/>
      <c r="Q136" s="146"/>
      <c r="R136" s="341" t="s">
        <v>83</v>
      </c>
      <c r="S136" s="341" t="s">
        <v>105</v>
      </c>
      <c r="T136" s="148">
        <f>T111+T119+T127+T133+T135</f>
        <v>0</v>
      </c>
      <c r="U136" s="149" t="s">
        <v>83</v>
      </c>
      <c r="V136" s="169" t="s">
        <v>105</v>
      </c>
      <c r="W136" s="69"/>
      <c r="AB136" s="69"/>
      <c r="AC136" s="69"/>
      <c r="AD136" s="69"/>
      <c r="AE136" s="69"/>
      <c r="AF136" s="69"/>
      <c r="AG136" s="69"/>
    </row>
    <row r="137" spans="2:33" s="71" customFormat="1" ht="15" customHeight="1" thickBot="1">
      <c r="B137" s="151" t="s">
        <v>113</v>
      </c>
      <c r="C137" s="101"/>
      <c r="D137" s="101"/>
      <c r="E137" s="152">
        <f>別紙1!$I12*1000</f>
        <v>0</v>
      </c>
      <c r="F137" s="152">
        <f>別紙1!$I13*1000</f>
        <v>0</v>
      </c>
      <c r="G137" s="152">
        <f>別紙1!$I14*1000</f>
        <v>0</v>
      </c>
      <c r="H137" s="152">
        <f>別紙1!$I15*1000</f>
        <v>0</v>
      </c>
      <c r="I137" s="152">
        <f>別紙1!$I16*1000</f>
        <v>0</v>
      </c>
      <c r="J137" s="152">
        <f>別紙1!$I17*1000</f>
        <v>0</v>
      </c>
      <c r="K137" s="152">
        <f>別紙1!$I18*1000</f>
        <v>0</v>
      </c>
      <c r="L137" s="152">
        <f>別紙1!$I19*1000</f>
        <v>0</v>
      </c>
      <c r="M137" s="152">
        <f>別紙1!$I20*1000</f>
        <v>0</v>
      </c>
      <c r="N137" s="152">
        <f>別紙1!$I21*1000</f>
        <v>0</v>
      </c>
      <c r="O137" s="152">
        <f>別紙1!$I22*1000</f>
        <v>0</v>
      </c>
      <c r="P137" s="152">
        <f>別紙1!$I23*1000</f>
        <v>0</v>
      </c>
      <c r="Q137" s="152">
        <f>SUM(E137:P137)</f>
        <v>0</v>
      </c>
      <c r="R137" s="100" t="s">
        <v>105</v>
      </c>
      <c r="S137" s="170" t="s">
        <v>105</v>
      </c>
      <c r="T137" s="153" t="s">
        <v>105</v>
      </c>
      <c r="U137" s="154">
        <f>U111+U119+U127+U133+U135</f>
        <v>0</v>
      </c>
      <c r="V137" s="172" t="s">
        <v>105</v>
      </c>
    </row>
  </sheetData>
  <sheetProtection formatCells="0" insertColumns="0" insertRows="0" deleteColumns="0" deleteRows="0" selectLockedCells="1"/>
  <mergeCells count="36">
    <mergeCell ref="H21:J21"/>
    <mergeCell ref="H17:J17"/>
    <mergeCell ref="D16:G16"/>
    <mergeCell ref="H16:K16"/>
    <mergeCell ref="H19:J19"/>
    <mergeCell ref="H18:J18"/>
    <mergeCell ref="B128:B132"/>
    <mergeCell ref="D18:F18"/>
    <mergeCell ref="D19:F19"/>
    <mergeCell ref="D17:F17"/>
    <mergeCell ref="D21:F21"/>
    <mergeCell ref="D20:F20"/>
    <mergeCell ref="B90:B94"/>
    <mergeCell ref="E108:V108"/>
    <mergeCell ref="R109:S109"/>
    <mergeCell ref="B112:B118"/>
    <mergeCell ref="B120:B126"/>
    <mergeCell ref="B53:B57"/>
    <mergeCell ref="E70:V70"/>
    <mergeCell ref="R71:S71"/>
    <mergeCell ref="M17:S17"/>
    <mergeCell ref="H20:J20"/>
    <mergeCell ref="B74:B80"/>
    <mergeCell ref="B82:B88"/>
    <mergeCell ref="B33:D34"/>
    <mergeCell ref="E33:V33"/>
    <mergeCell ref="R34:S34"/>
    <mergeCell ref="B37:B43"/>
    <mergeCell ref="X37:AB37"/>
    <mergeCell ref="B45:B51"/>
    <mergeCell ref="K27:S27"/>
    <mergeCell ref="K28:S28"/>
    <mergeCell ref="K29:O29"/>
    <mergeCell ref="P29:S29"/>
    <mergeCell ref="K30:O30"/>
    <mergeCell ref="P30:S30"/>
  </mergeCells>
  <phoneticPr fontId="1"/>
  <dataValidations count="3">
    <dataValidation showInputMessage="1" showErrorMessage="1" sqref="C91 C54 C129" xr:uid="{B77FCA27-B5B3-DB47-B010-14626336D4F4}"/>
    <dataValidation type="list" allowBlank="1" showInputMessage="1" showErrorMessage="1" sqref="K28" xr:uid="{7635184C-9130-DA44-B545-FFA1AFF7782B}">
      <formula1>"LPガス（0.458m3/kg  50.8MJ/kg）,プロパン（0.502m3/kg  51.24MJ/kg）,ブタン（0.355m3/kg  49.7MJ/kg）"</formula1>
    </dataValidation>
    <dataValidation type="list" allowBlank="1" showInputMessage="1" sqref="R91 R38 R121 R46 R75 R83 R129 R113 R54" xr:uid="{9DB6DF20-30E4-544D-A6FF-2BF22647334B}">
      <formula1>"45.0,46.0,43.12,43.3"</formula1>
    </dataValidation>
  </dataValidations>
  <printOptions horizontalCentered="1"/>
  <pageMargins left="0.23622047244094491" right="0.23622047244094491" top="0.55118110236220474" bottom="0.55118110236220474" header="0.31496062992125984" footer="0.31496062992125984"/>
  <pageSetup paperSize="9" scale="73" fitToHeight="0" orientation="landscape" r:id="rId1"/>
  <rowBreaks count="3" manualBreakCount="3">
    <brk id="24" min="1" max="21" man="1"/>
    <brk id="64" min="1" max="21" man="1"/>
    <brk id="102" min="1" max="2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Q27"/>
  <sheetViews>
    <sheetView zoomScale="120" zoomScaleNormal="120" zoomScaleSheetLayoutView="100" zoomScalePageLayoutView="140" workbookViewId="0">
      <selection activeCell="G5" sqref="G5"/>
    </sheetView>
  </sheetViews>
  <sheetFormatPr defaultColWidth="13.625" defaultRowHeight="20.25" customHeight="1"/>
  <cols>
    <col min="1" max="1" width="1.5" style="26" customWidth="1"/>
    <col min="2" max="3" width="7" style="26" customWidth="1"/>
    <col min="4" max="5" width="9.5" style="26" customWidth="1"/>
    <col min="6" max="7" width="6.625" style="26" customWidth="1"/>
    <col min="8" max="10" width="9.5" style="26" customWidth="1"/>
    <col min="11" max="11" width="7.375" style="26" customWidth="1"/>
    <col min="12" max="12" width="2" style="26" customWidth="1"/>
    <col min="13" max="13" width="16.625" style="12" customWidth="1"/>
    <col min="14" max="16384" width="13.625" style="26"/>
  </cols>
  <sheetData>
    <row r="1" spans="1:17" ht="27" customHeight="1">
      <c r="B1" s="53" t="s">
        <v>53</v>
      </c>
      <c r="C1" s="53"/>
      <c r="D1" s="52"/>
      <c r="I1" s="28" t="s">
        <v>29</v>
      </c>
      <c r="J1" s="451">
        <f>事業報告書!J10</f>
        <v>0</v>
      </c>
      <c r="K1" s="451"/>
      <c r="M1" s="337" t="s">
        <v>251</v>
      </c>
    </row>
    <row r="2" spans="1:17" ht="31.5" customHeight="1">
      <c r="B2" s="28" t="s">
        <v>229</v>
      </c>
      <c r="C2" s="27"/>
      <c r="I2" s="28" t="s">
        <v>41</v>
      </c>
      <c r="J2" s="450">
        <f>事業報告書!F23</f>
        <v>0</v>
      </c>
      <c r="K2" s="450"/>
      <c r="M2" s="8"/>
    </row>
    <row r="3" spans="1:17" ht="32.450000000000003" customHeight="1">
      <c r="A3" s="29"/>
      <c r="B3" s="431" t="str">
        <f>IF(事業報告書!E22="","",事業報告書!E22)</f>
        <v>事業を選択してください</v>
      </c>
      <c r="C3" s="431"/>
      <c r="D3" s="431"/>
      <c r="E3" s="431"/>
      <c r="F3" s="431"/>
      <c r="G3" s="431"/>
      <c r="H3" s="431"/>
      <c r="I3" s="30"/>
      <c r="L3" s="31"/>
      <c r="M3" s="8"/>
    </row>
    <row r="5" spans="1:17" ht="20.25" customHeight="1">
      <c r="B5" s="32"/>
      <c r="C5" s="32"/>
      <c r="D5" s="33" t="s">
        <v>136</v>
      </c>
      <c r="E5" s="338">
        <f>事業報告書!H15</f>
        <v>7</v>
      </c>
      <c r="F5" s="32" t="s">
        <v>37</v>
      </c>
      <c r="G5" s="61"/>
      <c r="I5" s="32"/>
      <c r="J5" s="32"/>
      <c r="K5" s="32"/>
    </row>
    <row r="6" spans="1:17" ht="20.25" customHeight="1">
      <c r="B6" s="32"/>
      <c r="C6" s="32"/>
      <c r="D6" s="33"/>
      <c r="F6" s="32"/>
      <c r="G6" s="61"/>
      <c r="I6" s="32"/>
      <c r="J6" s="32"/>
      <c r="K6" s="32"/>
      <c r="M6" s="230"/>
      <c r="N6" s="231"/>
      <c r="O6" s="231"/>
    </row>
    <row r="7" spans="1:17" ht="20.25" customHeight="1">
      <c r="B7" s="32"/>
      <c r="C7" s="32"/>
      <c r="D7" s="33"/>
      <c r="F7" s="32"/>
      <c r="G7" s="433" t="s">
        <v>206</v>
      </c>
      <c r="H7" s="434"/>
      <c r="I7" s="229">
        <f>VLOOKUP(事業報告書!E22,事業報告書!T20:U25,2,FALSE)</f>
        <v>4.3399999999999998E-4</v>
      </c>
      <c r="J7" s="63" t="s">
        <v>54</v>
      </c>
      <c r="K7" s="32"/>
      <c r="M7" s="8" t="s">
        <v>241</v>
      </c>
    </row>
    <row r="8" spans="1:17" ht="14.45" customHeight="1" thickBot="1">
      <c r="M8" s="8"/>
    </row>
    <row r="9" spans="1:17" s="28" customFormat="1" ht="20.25" customHeight="1">
      <c r="B9" s="437" t="s">
        <v>31</v>
      </c>
      <c r="C9" s="438"/>
      <c r="D9" s="439"/>
      <c r="E9" s="440"/>
      <c r="F9" s="437" t="s">
        <v>33</v>
      </c>
      <c r="G9" s="438"/>
      <c r="H9" s="439"/>
      <c r="I9" s="440"/>
      <c r="J9" s="455" t="s">
        <v>34</v>
      </c>
      <c r="K9" s="452" t="s">
        <v>27</v>
      </c>
      <c r="M9" s="64"/>
    </row>
    <row r="10" spans="1:17" s="28" customFormat="1" ht="39.950000000000003" customHeight="1">
      <c r="B10" s="441" t="s">
        <v>32</v>
      </c>
      <c r="C10" s="442"/>
      <c r="D10" s="443"/>
      <c r="E10" s="444"/>
      <c r="F10" s="445">
        <f>E5</f>
        <v>7</v>
      </c>
      <c r="G10" s="446"/>
      <c r="H10" s="447"/>
      <c r="I10" s="448"/>
      <c r="J10" s="456"/>
      <c r="K10" s="453"/>
      <c r="M10" s="64"/>
    </row>
    <row r="11" spans="1:17" s="28" customFormat="1" ht="50.1" customHeight="1" thickBot="1">
      <c r="B11" s="34" t="s">
        <v>11</v>
      </c>
      <c r="C11" s="60" t="s">
        <v>52</v>
      </c>
      <c r="D11" s="36" t="s">
        <v>212</v>
      </c>
      <c r="E11" s="35" t="s">
        <v>211</v>
      </c>
      <c r="F11" s="34" t="s">
        <v>26</v>
      </c>
      <c r="G11" s="60" t="s">
        <v>52</v>
      </c>
      <c r="H11" s="36" t="s">
        <v>212</v>
      </c>
      <c r="I11" s="35" t="s">
        <v>35</v>
      </c>
      <c r="J11" s="457"/>
      <c r="K11" s="454"/>
      <c r="M11" s="449"/>
      <c r="N11" s="449"/>
      <c r="O11" s="449"/>
      <c r="P11" s="449"/>
      <c r="Q11" s="449"/>
    </row>
    <row r="12" spans="1:17" s="28" customFormat="1" ht="24.95" customHeight="1">
      <c r="B12" s="37" t="s">
        <v>13</v>
      </c>
      <c r="C12" s="324">
        <f>集計シート!$E$35+集計シート!$E$37+集計シート!$E$45-集計シート!$E$53+集計シート!$E$59</f>
        <v>0</v>
      </c>
      <c r="D12" s="325">
        <f>('集計シート (2)'!$E$44+'集計シート (2)'!$E$52+'集計シート (2)'!$E$58)/1000</f>
        <v>0</v>
      </c>
      <c r="E12" s="325">
        <f>C12*$I$7+D12</f>
        <v>0</v>
      </c>
      <c r="F12" s="37" t="s">
        <v>13</v>
      </c>
      <c r="G12" s="324">
        <f>集計シート!$E$110+集計シート!$E$112+集計シート!$E$120-集計シート!$E$128+集計シート!$E$134</f>
        <v>0</v>
      </c>
      <c r="H12" s="325">
        <f>('集計シート (2)'!$E$119+'集計シート (2)'!$E$127+'集計シート (2)'!$E$133)/1000</f>
        <v>0</v>
      </c>
      <c r="I12" s="325">
        <f>G12*$I$7+H12</f>
        <v>0</v>
      </c>
      <c r="J12" s="326">
        <f>E12-I12</f>
        <v>0</v>
      </c>
      <c r="K12" s="327" t="str">
        <f>IF(ISERR(J12/E12),"",ROUND(J12/E12,3))</f>
        <v/>
      </c>
      <c r="M12" s="449"/>
      <c r="N12" s="449"/>
      <c r="O12" s="449"/>
      <c r="P12" s="449"/>
    </row>
    <row r="13" spans="1:17" s="28" customFormat="1" ht="24.95" customHeight="1">
      <c r="B13" s="38" t="s">
        <v>14</v>
      </c>
      <c r="C13" s="324">
        <f>集計シート!$F$35+集計シート!$F$37+集計シート!$F$45-集計シート!$F$53+集計シート!$F$59</f>
        <v>0</v>
      </c>
      <c r="D13" s="325">
        <f>('集計シート (2)'!$F$44+'集計シート (2)'!$F$52+'集計シート (2)'!$F$58)/1000</f>
        <v>0</v>
      </c>
      <c r="E13" s="325">
        <f t="shared" ref="E13:E23" si="0">C13*$I$7+D13</f>
        <v>0</v>
      </c>
      <c r="F13" s="38" t="s">
        <v>14</v>
      </c>
      <c r="G13" s="324">
        <f>集計シート!$F$110+集計シート!$F$112+集計シート!$F$120-集計シート!$F$128+集計シート!$F$134</f>
        <v>0</v>
      </c>
      <c r="H13" s="325">
        <f>('集計シート (2)'!$F$119+'集計シート (2)'!$F$127+'集計シート (2)'!$F$133)/1000</f>
        <v>0</v>
      </c>
      <c r="I13" s="325">
        <f t="shared" ref="I13:I23" si="1">G13*$I$7+H13</f>
        <v>0</v>
      </c>
      <c r="J13" s="328">
        <f t="shared" ref="J13:J23" si="2">E13-I13</f>
        <v>0</v>
      </c>
      <c r="K13" s="327" t="str">
        <f t="shared" ref="K13:K23" si="3">IF(ISERR(J13/E13),"",ROUND(J13/E13,3))</f>
        <v/>
      </c>
      <c r="M13" s="449"/>
      <c r="N13" s="449"/>
      <c r="O13" s="449"/>
      <c r="P13" s="449"/>
    </row>
    <row r="14" spans="1:17" s="28" customFormat="1" ht="24.95" customHeight="1">
      <c r="B14" s="38" t="s">
        <v>15</v>
      </c>
      <c r="C14" s="324">
        <f>集計シート!$G$35+集計シート!$G$37+集計シート!$G$45-集計シート!$G$53+集計シート!$G$59</f>
        <v>0</v>
      </c>
      <c r="D14" s="325">
        <f>('集計シート (2)'!$G$44+'集計シート (2)'!$G$52+'集計シート (2)'!$G$58)/1000</f>
        <v>0</v>
      </c>
      <c r="E14" s="325">
        <f t="shared" si="0"/>
        <v>0</v>
      </c>
      <c r="F14" s="38" t="s">
        <v>15</v>
      </c>
      <c r="G14" s="324">
        <f>集計シート!$G$110+集計シート!$G$112+集計シート!$G$120-集計シート!$G$128+集計シート!$G$134</f>
        <v>0</v>
      </c>
      <c r="H14" s="329">
        <f>('集計シート (2)'!$G$119+'集計シート (2)'!$G$127+'集計シート (2)'!$G$133)/1000</f>
        <v>0</v>
      </c>
      <c r="I14" s="325">
        <f t="shared" si="1"/>
        <v>0</v>
      </c>
      <c r="J14" s="328">
        <f t="shared" si="2"/>
        <v>0</v>
      </c>
      <c r="K14" s="327" t="str">
        <f>IF(ISERR(J14/E14),"",ROUND(J14/E14,3))</f>
        <v/>
      </c>
      <c r="M14" s="449"/>
      <c r="N14" s="449"/>
      <c r="O14" s="449"/>
      <c r="P14" s="449"/>
    </row>
    <row r="15" spans="1:17" s="28" customFormat="1" ht="24.95" customHeight="1">
      <c r="B15" s="38" t="s">
        <v>16</v>
      </c>
      <c r="C15" s="324">
        <f>集計シート!$H$35+集計シート!$H$37+集計シート!$H$45-集計シート!$H$53+集計シート!$H$59</f>
        <v>0</v>
      </c>
      <c r="D15" s="325">
        <f>('集計シート (2)'!$H$44+'集計シート (2)'!$H$52+'集計シート (2)'!$H$58)/1000</f>
        <v>0</v>
      </c>
      <c r="E15" s="325">
        <f t="shared" si="0"/>
        <v>0</v>
      </c>
      <c r="F15" s="38" t="s">
        <v>16</v>
      </c>
      <c r="G15" s="324">
        <f>集計シート!$H$110+集計シート!$H$112+集計シート!$H$120-集計シート!$H$128+集計シート!$H$134</f>
        <v>0</v>
      </c>
      <c r="H15" s="325">
        <f>('集計シート (2)'!$H$119+'集計シート (2)'!$H$127+'集計シート (2)'!$H$133)/1000</f>
        <v>0</v>
      </c>
      <c r="I15" s="325">
        <f t="shared" si="1"/>
        <v>0</v>
      </c>
      <c r="J15" s="328">
        <f t="shared" si="2"/>
        <v>0</v>
      </c>
      <c r="K15" s="327" t="str">
        <f t="shared" si="3"/>
        <v/>
      </c>
      <c r="M15" s="449"/>
      <c r="N15" s="449"/>
      <c r="O15" s="449"/>
      <c r="P15" s="449"/>
    </row>
    <row r="16" spans="1:17" s="28" customFormat="1" ht="24.95" customHeight="1">
      <c r="B16" s="38" t="s">
        <v>17</v>
      </c>
      <c r="C16" s="324">
        <f>集計シート!$I$35+集計シート!$I$37+集計シート!$I$45-集計シート!$I$53+集計シート!$I$59</f>
        <v>0</v>
      </c>
      <c r="D16" s="325">
        <f>('集計シート (2)'!$I$44+'集計シート (2)'!$I$52+'集計シート (2)'!$I$58)/1000</f>
        <v>0</v>
      </c>
      <c r="E16" s="325">
        <f t="shared" si="0"/>
        <v>0</v>
      </c>
      <c r="F16" s="38" t="s">
        <v>17</v>
      </c>
      <c r="G16" s="324">
        <f>集計シート!$I$110+集計シート!$I$112+集計シート!$I$120-集計シート!$I$128+集計シート!$I$134</f>
        <v>0</v>
      </c>
      <c r="H16" s="325">
        <f>('集計シート (2)'!$I$119+'集計シート (2)'!$I$127+'集計シート (2)'!$I$133)/1000</f>
        <v>0</v>
      </c>
      <c r="I16" s="325">
        <f t="shared" si="1"/>
        <v>0</v>
      </c>
      <c r="J16" s="328">
        <f t="shared" si="2"/>
        <v>0</v>
      </c>
      <c r="K16" s="327" t="str">
        <f t="shared" si="3"/>
        <v/>
      </c>
      <c r="M16" s="7"/>
    </row>
    <row r="17" spans="2:16" s="28" customFormat="1" ht="24.95" customHeight="1">
      <c r="B17" s="38" t="s">
        <v>18</v>
      </c>
      <c r="C17" s="324">
        <f>集計シート!$J$35+集計シート!$J$37+集計シート!$J$45-集計シート!$J$53+集計シート!$J$59</f>
        <v>0</v>
      </c>
      <c r="D17" s="325">
        <f>('集計シート (2)'!$J$44+'集計シート (2)'!$J$52+'集計シート (2)'!$J$58)/1000</f>
        <v>0</v>
      </c>
      <c r="E17" s="325">
        <f t="shared" si="0"/>
        <v>0</v>
      </c>
      <c r="F17" s="38" t="s">
        <v>18</v>
      </c>
      <c r="G17" s="324">
        <f>集計シート!$J$110+集計シート!$J$112+集計シート!$J$120-集計シート!$J$128+集計シート!$J$134</f>
        <v>0</v>
      </c>
      <c r="H17" s="325">
        <f>('集計シート (2)'!$J$119+'集計シート (2)'!$J$127+'集計シート (2)'!$J$133)/1000</f>
        <v>0</v>
      </c>
      <c r="I17" s="325">
        <f t="shared" si="1"/>
        <v>0</v>
      </c>
      <c r="J17" s="328">
        <f t="shared" si="2"/>
        <v>0</v>
      </c>
      <c r="K17" s="327" t="str">
        <f t="shared" si="3"/>
        <v/>
      </c>
      <c r="M17" s="188"/>
      <c r="N17" s="188"/>
      <c r="O17" s="188"/>
      <c r="P17" s="188"/>
    </row>
    <row r="18" spans="2:16" s="28" customFormat="1" ht="24.95" customHeight="1">
      <c r="B18" s="38" t="s">
        <v>19</v>
      </c>
      <c r="C18" s="324">
        <f>集計シート!$K$35+集計シート!$K$37+集計シート!$K$45-集計シート!$K$53+集計シート!$K$59</f>
        <v>0</v>
      </c>
      <c r="D18" s="325">
        <f>('集計シート (2)'!$K$44+'集計シート (2)'!$K$52+'集計シート (2)'!$K$58)/1000</f>
        <v>0</v>
      </c>
      <c r="E18" s="325">
        <f t="shared" si="0"/>
        <v>0</v>
      </c>
      <c r="F18" s="38" t="s">
        <v>19</v>
      </c>
      <c r="G18" s="324">
        <f>集計シート!$K$110+集計シート!$K$112+集計シート!$K$120-集計シート!$K$128+集計シート!$K$134</f>
        <v>0</v>
      </c>
      <c r="H18" s="325">
        <f>('集計シート (2)'!$K$119+'集計シート (2)'!$K$127+'集計シート (2)'!$K$133)/1000</f>
        <v>0</v>
      </c>
      <c r="I18" s="325">
        <f t="shared" si="1"/>
        <v>0</v>
      </c>
      <c r="J18" s="328">
        <f t="shared" si="2"/>
        <v>0</v>
      </c>
      <c r="K18" s="327" t="str">
        <f t="shared" si="3"/>
        <v/>
      </c>
      <c r="M18" s="188"/>
      <c r="N18" s="188"/>
      <c r="O18" s="188"/>
      <c r="P18" s="188"/>
    </row>
    <row r="19" spans="2:16" s="28" customFormat="1" ht="24.95" customHeight="1">
      <c r="B19" s="38" t="s">
        <v>20</v>
      </c>
      <c r="C19" s="324">
        <f>集計シート!$L$35+集計シート!$L$37+集計シート!$L$45-集計シート!$L$53+集計シート!$L$59</f>
        <v>0</v>
      </c>
      <c r="D19" s="325">
        <f>('集計シート (2)'!$L$44+'集計シート (2)'!$L$52+'集計シート (2)'!$L$58)/1000</f>
        <v>0</v>
      </c>
      <c r="E19" s="325">
        <f t="shared" si="0"/>
        <v>0</v>
      </c>
      <c r="F19" s="38" t="s">
        <v>20</v>
      </c>
      <c r="G19" s="324">
        <f>集計シート!$L$110+集計シート!$L$112+集計シート!$L$120-集計シート!$L$128+集計シート!$L$134</f>
        <v>0</v>
      </c>
      <c r="H19" s="325">
        <f>('集計シート (2)'!$L$119+'集計シート (2)'!$L$127+'集計シート (2)'!$L$133)/1000</f>
        <v>0</v>
      </c>
      <c r="I19" s="325">
        <f t="shared" si="1"/>
        <v>0</v>
      </c>
      <c r="J19" s="328">
        <f t="shared" si="2"/>
        <v>0</v>
      </c>
      <c r="K19" s="327" t="str">
        <f t="shared" si="3"/>
        <v/>
      </c>
      <c r="M19" s="7"/>
    </row>
    <row r="20" spans="2:16" s="28" customFormat="1" ht="24.95" customHeight="1">
      <c r="B20" s="38" t="s">
        <v>21</v>
      </c>
      <c r="C20" s="324">
        <f>集計シート!$M$35+集計シート!$M$37+集計シート!$M$45-集計シート!$M$53+集計シート!$M$59</f>
        <v>0</v>
      </c>
      <c r="D20" s="325">
        <f>('集計シート (2)'!$M$44+'集計シート (2)'!$M$52+'集計シート (2)'!$M$58)/1000</f>
        <v>0</v>
      </c>
      <c r="E20" s="325">
        <f t="shared" si="0"/>
        <v>0</v>
      </c>
      <c r="F20" s="38" t="s">
        <v>21</v>
      </c>
      <c r="G20" s="324">
        <f>集計シート!$M$110+集計シート!$M$112+集計シート!$M$120-集計シート!$M$128+集計シート!$M$134</f>
        <v>0</v>
      </c>
      <c r="H20" s="325">
        <f>('集計シート (2)'!$M$119+'集計シート (2)'!$M$127+'集計シート (2)'!$M$133)/1000</f>
        <v>0</v>
      </c>
      <c r="I20" s="325">
        <f t="shared" si="1"/>
        <v>0</v>
      </c>
      <c r="J20" s="328">
        <f t="shared" si="2"/>
        <v>0</v>
      </c>
      <c r="K20" s="327" t="str">
        <f t="shared" si="3"/>
        <v/>
      </c>
      <c r="M20" s="7"/>
    </row>
    <row r="21" spans="2:16" s="28" customFormat="1" ht="24.95" customHeight="1">
      <c r="B21" s="38" t="s">
        <v>22</v>
      </c>
      <c r="C21" s="324">
        <f>集計シート!$N$35+集計シート!$N$37+集計シート!$N$45-集計シート!$N$53+集計シート!$N$59</f>
        <v>0</v>
      </c>
      <c r="D21" s="325">
        <f>('集計シート (2)'!$N$44+'集計シート (2)'!$N$52+'集計シート (2)'!$N$58)/1000</f>
        <v>0</v>
      </c>
      <c r="E21" s="325">
        <f t="shared" si="0"/>
        <v>0</v>
      </c>
      <c r="F21" s="38" t="s">
        <v>22</v>
      </c>
      <c r="G21" s="324">
        <f>集計シート!$N$110+集計シート!$N$112+集計シート!$N$120-集計シート!$N$128+集計シート!$N$134</f>
        <v>0</v>
      </c>
      <c r="H21" s="325">
        <f>('集計シート (2)'!$N$119+'集計シート (2)'!$N$127+'集計シート (2)'!$N$133)/1000</f>
        <v>0</v>
      </c>
      <c r="I21" s="325">
        <f t="shared" si="1"/>
        <v>0</v>
      </c>
      <c r="J21" s="328">
        <f t="shared" si="2"/>
        <v>0</v>
      </c>
      <c r="K21" s="327" t="str">
        <f t="shared" si="3"/>
        <v/>
      </c>
      <c r="M21" s="7"/>
    </row>
    <row r="22" spans="2:16" s="28" customFormat="1" ht="24.95" customHeight="1">
      <c r="B22" s="38" t="s">
        <v>23</v>
      </c>
      <c r="C22" s="324">
        <f>集計シート!$O$35+集計シート!$O$37+集計シート!$O$45-集計シート!$O$53+集計シート!$O$59</f>
        <v>0</v>
      </c>
      <c r="D22" s="325">
        <f>('集計シート (2)'!$O$44+'集計シート (2)'!$O$52+'集計シート (2)'!$O$58)/1000</f>
        <v>0</v>
      </c>
      <c r="E22" s="325">
        <f t="shared" si="0"/>
        <v>0</v>
      </c>
      <c r="F22" s="38" t="s">
        <v>23</v>
      </c>
      <c r="G22" s="324">
        <f>集計シート!$O$110+集計シート!$O$112+集計シート!$O$120-集計シート!$O$128+集計シート!$O$134</f>
        <v>0</v>
      </c>
      <c r="H22" s="325">
        <f>('集計シート (2)'!$O$119+'集計シート (2)'!$O$127+'集計シート (2)'!$O$133)/1000</f>
        <v>0</v>
      </c>
      <c r="I22" s="325">
        <f t="shared" si="1"/>
        <v>0</v>
      </c>
      <c r="J22" s="328">
        <f t="shared" si="2"/>
        <v>0</v>
      </c>
      <c r="K22" s="327" t="str">
        <f t="shared" si="3"/>
        <v/>
      </c>
      <c r="M22" s="7"/>
    </row>
    <row r="23" spans="2:16" s="28" customFormat="1" ht="24.95" customHeight="1" thickBot="1">
      <c r="B23" s="39" t="s">
        <v>24</v>
      </c>
      <c r="C23" s="324">
        <f>集計シート!$P$35+集計シート!$P$37+集計シート!$P$45-集計シート!$P$53+集計シート!$P$59</f>
        <v>0</v>
      </c>
      <c r="D23" s="325">
        <f>('集計シート (2)'!$P$44+'集計シート (2)'!$P$52+'集計シート (2)'!$P$58)/1000</f>
        <v>0</v>
      </c>
      <c r="E23" s="325">
        <f t="shared" si="0"/>
        <v>0</v>
      </c>
      <c r="F23" s="39" t="s">
        <v>24</v>
      </c>
      <c r="G23" s="324">
        <f>集計シート!$P$110+集計シート!$P$112+集計シート!$P$120-集計シート!$P$128+集計シート!$P$134</f>
        <v>0</v>
      </c>
      <c r="H23" s="325">
        <f>('集計シート (2)'!$P$119+'集計シート (2)'!$P$127+'集計シート (2)'!$P$133)/1000</f>
        <v>0</v>
      </c>
      <c r="I23" s="325">
        <f t="shared" si="1"/>
        <v>0</v>
      </c>
      <c r="J23" s="330">
        <f t="shared" si="2"/>
        <v>0</v>
      </c>
      <c r="K23" s="331" t="str">
        <f t="shared" si="3"/>
        <v/>
      </c>
      <c r="M23" s="7"/>
    </row>
    <row r="24" spans="2:16" s="28" customFormat="1" ht="24.95" customHeight="1" thickBot="1">
      <c r="B24" s="40" t="s">
        <v>12</v>
      </c>
      <c r="C24" s="332">
        <f>SUM(C12:C23)</f>
        <v>0</v>
      </c>
      <c r="D24" s="332">
        <f>SUM(D12:D23)</f>
        <v>0</v>
      </c>
      <c r="E24" s="333">
        <f>SUM(E12:E23)</f>
        <v>0</v>
      </c>
      <c r="F24" s="40" t="s">
        <v>12</v>
      </c>
      <c r="G24" s="332">
        <f>SUM(G12:G23)</f>
        <v>0</v>
      </c>
      <c r="H24" s="332">
        <f>SUM(H12:H23)</f>
        <v>0</v>
      </c>
      <c r="I24" s="334">
        <f>SUM(I12:I23)</f>
        <v>0</v>
      </c>
      <c r="J24" s="335">
        <f>E24-I24</f>
        <v>0</v>
      </c>
      <c r="K24" s="336" t="str">
        <f>IF(ISERR(J24/E24),"",ROUND(J24/E24,3))</f>
        <v/>
      </c>
      <c r="M24" s="7"/>
    </row>
    <row r="25" spans="2:16" s="28" customFormat="1" ht="24.95" customHeight="1">
      <c r="B25" s="435" t="s">
        <v>55</v>
      </c>
      <c r="C25" s="435"/>
      <c r="D25" s="435"/>
      <c r="E25" s="435"/>
      <c r="F25" s="435"/>
      <c r="G25" s="435"/>
      <c r="H25" s="435"/>
      <c r="I25" s="435"/>
      <c r="J25" s="435"/>
      <c r="K25" s="435"/>
      <c r="M25" s="7"/>
    </row>
    <row r="26" spans="2:16" s="28" customFormat="1" ht="24.95" customHeight="1">
      <c r="B26" s="436" t="s">
        <v>57</v>
      </c>
      <c r="C26" s="436"/>
      <c r="D26" s="436"/>
      <c r="E26" s="436"/>
      <c r="F26" s="436"/>
      <c r="G26" s="436"/>
      <c r="H26" s="436"/>
      <c r="I26" s="436"/>
      <c r="J26" s="436"/>
      <c r="K26" s="436"/>
      <c r="M26" s="7"/>
    </row>
    <row r="27" spans="2:16" s="28" customFormat="1" ht="26.1" customHeight="1">
      <c r="B27" s="432" t="s">
        <v>56</v>
      </c>
      <c r="C27" s="432"/>
      <c r="D27" s="432"/>
      <c r="E27" s="432"/>
      <c r="F27" s="432"/>
      <c r="G27" s="432"/>
      <c r="H27" s="432"/>
      <c r="I27" s="432"/>
      <c r="J27" s="432"/>
      <c r="K27" s="432"/>
      <c r="M27" s="7"/>
    </row>
  </sheetData>
  <sheetProtection algorithmName="SHA-512" hashValue="JEiEr9Rmkvdt6lDN7Y8bJbsxVciBXqkNAhhhlJZ5r8XkaRd4m5n0JQ477gHbL/68qMz8fyRL8M3IeK6Bs2zQ0g==" saltValue="Urw/7WtfCqQEo+bg9Vfm3g==" spinCount="100000" sheet="1" formatCells="0" insertColumns="0" insertRows="0" deleteColumns="0" deleteRows="0" selectLockedCells="1"/>
  <mergeCells count="16">
    <mergeCell ref="M12:P13"/>
    <mergeCell ref="M14:P15"/>
    <mergeCell ref="J2:K2"/>
    <mergeCell ref="J1:K1"/>
    <mergeCell ref="K9:K11"/>
    <mergeCell ref="J9:J11"/>
    <mergeCell ref="M11:Q11"/>
    <mergeCell ref="B3:H3"/>
    <mergeCell ref="B27:K27"/>
    <mergeCell ref="G7:H7"/>
    <mergeCell ref="B25:K25"/>
    <mergeCell ref="B26:K26"/>
    <mergeCell ref="B9:E9"/>
    <mergeCell ref="B10:E10"/>
    <mergeCell ref="F10:I10"/>
    <mergeCell ref="F9:I9"/>
  </mergeCells>
  <phoneticPr fontId="1"/>
  <printOptions horizontalCentered="1"/>
  <pageMargins left="0.59055118110236227" right="0.59055118110236227" top="0.75000000000000011" bottom="0.75000000000000011" header="0.30000000000000004" footer="0.3000000000000000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51"/>
  <sheetViews>
    <sheetView zoomScaleNormal="100" zoomScaleSheetLayoutView="130" workbookViewId="0">
      <selection activeCell="E33" sqref="E33"/>
    </sheetView>
  </sheetViews>
  <sheetFormatPr defaultColWidth="8.5" defaultRowHeight="14.25"/>
  <cols>
    <col min="1" max="1" width="1.5" style="18" customWidth="1"/>
    <col min="2" max="10" width="8.5" style="18"/>
    <col min="11" max="11" width="2" style="18" customWidth="1"/>
    <col min="12" max="16384" width="8.5" style="18"/>
  </cols>
  <sheetData>
    <row r="2" spans="2:10">
      <c r="B2" s="44" t="s">
        <v>44</v>
      </c>
      <c r="C2" s="45"/>
      <c r="D2" s="45"/>
      <c r="E2" s="45"/>
      <c r="F2" s="45"/>
      <c r="G2" s="45"/>
      <c r="H2" s="45"/>
      <c r="I2" s="45"/>
      <c r="J2" s="46"/>
    </row>
    <row r="3" spans="2:10">
      <c r="B3" s="47"/>
      <c r="J3" s="48"/>
    </row>
    <row r="4" spans="2:10">
      <c r="B4" s="47"/>
      <c r="C4" s="65" t="s">
        <v>139</v>
      </c>
      <c r="J4" s="48"/>
    </row>
    <row r="5" spans="2:10">
      <c r="B5" s="47"/>
      <c r="C5" s="65" t="s">
        <v>61</v>
      </c>
      <c r="J5" s="48"/>
    </row>
    <row r="6" spans="2:10">
      <c r="B6" s="47"/>
      <c r="J6" s="48"/>
    </row>
    <row r="7" spans="2:10">
      <c r="B7" s="47"/>
      <c r="J7" s="48"/>
    </row>
    <row r="8" spans="2:10">
      <c r="B8" s="47"/>
      <c r="J8" s="48"/>
    </row>
    <row r="9" spans="2:10">
      <c r="B9" s="47"/>
      <c r="J9" s="48"/>
    </row>
    <row r="10" spans="2:10">
      <c r="B10" s="47"/>
      <c r="J10" s="48"/>
    </row>
    <row r="11" spans="2:10">
      <c r="B11" s="47"/>
      <c r="J11" s="48"/>
    </row>
    <row r="12" spans="2:10">
      <c r="B12" s="47"/>
      <c r="J12" s="48"/>
    </row>
    <row r="13" spans="2:10">
      <c r="B13" s="47"/>
      <c r="J13" s="48"/>
    </row>
    <row r="14" spans="2:10">
      <c r="B14" s="47"/>
      <c r="J14" s="48"/>
    </row>
    <row r="15" spans="2:10">
      <c r="B15" s="47"/>
      <c r="J15" s="48"/>
    </row>
    <row r="16" spans="2:10">
      <c r="B16" s="47"/>
      <c r="J16" s="48"/>
    </row>
    <row r="17" spans="2:10">
      <c r="B17" s="47"/>
      <c r="J17" s="48"/>
    </row>
    <row r="18" spans="2:10">
      <c r="B18" s="47"/>
      <c r="J18" s="48"/>
    </row>
    <row r="19" spans="2:10">
      <c r="B19" s="47"/>
      <c r="J19" s="48"/>
    </row>
    <row r="20" spans="2:10">
      <c r="B20" s="47"/>
      <c r="J20" s="48"/>
    </row>
    <row r="21" spans="2:10">
      <c r="B21" s="47"/>
      <c r="J21" s="48"/>
    </row>
    <row r="22" spans="2:10">
      <c r="B22" s="47"/>
      <c r="J22" s="48"/>
    </row>
    <row r="23" spans="2:10">
      <c r="B23" s="47"/>
      <c r="J23" s="48"/>
    </row>
    <row r="24" spans="2:10">
      <c r="B24" s="47"/>
      <c r="J24" s="48"/>
    </row>
    <row r="25" spans="2:10">
      <c r="B25" s="47"/>
      <c r="J25" s="48"/>
    </row>
    <row r="26" spans="2:10">
      <c r="B26" s="47"/>
      <c r="J26" s="48"/>
    </row>
    <row r="27" spans="2:10">
      <c r="B27" s="47"/>
      <c r="J27" s="48"/>
    </row>
    <row r="28" spans="2:10">
      <c r="B28" s="47"/>
      <c r="J28" s="48"/>
    </row>
    <row r="29" spans="2:10">
      <c r="B29" s="47"/>
      <c r="J29" s="48"/>
    </row>
    <row r="30" spans="2:10">
      <c r="B30" s="47"/>
      <c r="J30" s="48"/>
    </row>
    <row r="31" spans="2:10">
      <c r="B31" s="47"/>
      <c r="J31" s="48"/>
    </row>
    <row r="32" spans="2:10">
      <c r="B32" s="47"/>
      <c r="J32" s="48"/>
    </row>
    <row r="33" spans="2:10">
      <c r="B33" s="47"/>
      <c r="J33" s="48"/>
    </row>
    <row r="34" spans="2:10">
      <c r="B34" s="47"/>
      <c r="J34" s="48"/>
    </row>
    <row r="35" spans="2:10">
      <c r="B35" s="47"/>
      <c r="J35" s="48"/>
    </row>
    <row r="36" spans="2:10">
      <c r="B36" s="47"/>
      <c r="J36" s="48"/>
    </row>
    <row r="37" spans="2:10">
      <c r="B37" s="47"/>
      <c r="J37" s="48"/>
    </row>
    <row r="38" spans="2:10">
      <c r="B38" s="47"/>
      <c r="J38" s="48"/>
    </row>
    <row r="39" spans="2:10">
      <c r="B39" s="47"/>
      <c r="J39" s="48"/>
    </row>
    <row r="40" spans="2:10">
      <c r="B40" s="47"/>
      <c r="J40" s="48"/>
    </row>
    <row r="41" spans="2:10">
      <c r="B41" s="47"/>
      <c r="J41" s="48"/>
    </row>
    <row r="42" spans="2:10">
      <c r="B42" s="47"/>
      <c r="J42" s="48"/>
    </row>
    <row r="43" spans="2:10">
      <c r="B43" s="47"/>
      <c r="J43" s="48"/>
    </row>
    <row r="44" spans="2:10">
      <c r="B44" s="47"/>
      <c r="J44" s="48"/>
    </row>
    <row r="45" spans="2:10">
      <c r="B45" s="47"/>
      <c r="J45" s="48"/>
    </row>
    <row r="46" spans="2:10">
      <c r="B46" s="47"/>
      <c r="J46" s="48"/>
    </row>
    <row r="47" spans="2:10">
      <c r="B47" s="47"/>
      <c r="J47" s="48"/>
    </row>
    <row r="48" spans="2:10">
      <c r="B48" s="47"/>
      <c r="J48" s="48"/>
    </row>
    <row r="49" spans="2:10">
      <c r="B49" s="47"/>
      <c r="J49" s="48"/>
    </row>
    <row r="50" spans="2:10">
      <c r="B50" s="47"/>
      <c r="J50" s="48"/>
    </row>
    <row r="51" spans="2:10">
      <c r="B51" s="49"/>
      <c r="C51" s="50"/>
      <c r="D51" s="50"/>
      <c r="E51" s="50"/>
      <c r="F51" s="50"/>
      <c r="G51" s="50"/>
      <c r="H51" s="50"/>
      <c r="I51" s="50"/>
      <c r="J51" s="51"/>
    </row>
  </sheetData>
  <phoneticPr fontId="1"/>
  <printOptions horizontalCentered="1"/>
  <pageMargins left="0.23622047244094491" right="0.23622047244094491"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DB696-2985-4787-A338-8FC53A409860}">
  <sheetPr>
    <tabColor theme="5" tint="-0.249977111117893"/>
  </sheetPr>
  <dimension ref="B1:L33"/>
  <sheetViews>
    <sheetView workbookViewId="0">
      <selection activeCell="M21" sqref="M21"/>
    </sheetView>
  </sheetViews>
  <sheetFormatPr defaultColWidth="9.125" defaultRowHeight="18.75"/>
  <cols>
    <col min="1" max="1" width="5" style="196" customWidth="1"/>
    <col min="2" max="16384" width="9.125" style="196"/>
  </cols>
  <sheetData>
    <row r="1" spans="2:12" ht="19.5" thickBot="1"/>
    <row r="2" spans="2:12">
      <c r="B2" s="197"/>
      <c r="C2" s="198"/>
      <c r="D2" s="198"/>
      <c r="E2" s="198"/>
      <c r="F2" s="198"/>
      <c r="G2" s="198"/>
      <c r="H2" s="198"/>
      <c r="I2" s="198"/>
      <c r="J2" s="199"/>
    </row>
    <row r="3" spans="2:12">
      <c r="B3" s="213" t="s">
        <v>227</v>
      </c>
      <c r="J3" s="201"/>
      <c r="L3" s="196" t="s">
        <v>252</v>
      </c>
    </row>
    <row r="4" spans="2:12" s="214" customFormat="1" ht="29.45" customHeight="1">
      <c r="B4" s="461" t="s">
        <v>166</v>
      </c>
      <c r="C4" s="462"/>
      <c r="D4" s="462"/>
      <c r="E4" s="462"/>
      <c r="F4" s="462"/>
      <c r="G4" s="462"/>
      <c r="H4" s="462"/>
      <c r="I4" s="462"/>
      <c r="J4" s="463"/>
    </row>
    <row r="5" spans="2:12">
      <c r="B5" s="200"/>
      <c r="J5" s="201"/>
    </row>
    <row r="6" spans="2:12" ht="60" customHeight="1">
      <c r="B6" s="458" t="s">
        <v>228</v>
      </c>
      <c r="C6" s="459"/>
      <c r="D6" s="459"/>
      <c r="E6" s="459"/>
      <c r="F6" s="459"/>
      <c r="G6" s="459"/>
      <c r="H6" s="459"/>
      <c r="I6" s="459"/>
      <c r="J6" s="460"/>
    </row>
    <row r="7" spans="2:12" ht="19.7" customHeight="1">
      <c r="B7" s="207" t="s">
        <v>184</v>
      </c>
      <c r="C7" s="205"/>
      <c r="D7" s="205"/>
      <c r="E7" s="205"/>
      <c r="F7" s="205"/>
      <c r="G7" s="205"/>
      <c r="H7" s="205"/>
      <c r="I7" s="205"/>
      <c r="J7" s="206"/>
    </row>
    <row r="8" spans="2:12">
      <c r="B8" s="200"/>
      <c r="J8" s="201"/>
    </row>
    <row r="9" spans="2:12">
      <c r="B9" s="200" t="s">
        <v>161</v>
      </c>
      <c r="J9" s="201"/>
    </row>
    <row r="10" spans="2:12" s="209" customFormat="1" ht="16.5">
      <c r="B10" s="208" t="s">
        <v>185</v>
      </c>
      <c r="J10" s="210"/>
    </row>
    <row r="11" spans="2:12">
      <c r="B11" s="200"/>
      <c r="J11" s="201"/>
    </row>
    <row r="12" spans="2:12">
      <c r="B12" s="200"/>
      <c r="J12" s="201"/>
    </row>
    <row r="13" spans="2:12">
      <c r="B13" s="200"/>
      <c r="J13" s="201"/>
    </row>
    <row r="14" spans="2:12">
      <c r="B14" s="200"/>
      <c r="J14" s="201"/>
    </row>
    <row r="15" spans="2:12">
      <c r="B15" s="200"/>
      <c r="J15" s="201"/>
    </row>
    <row r="16" spans="2:12">
      <c r="B16" s="200"/>
      <c r="J16" s="201"/>
    </row>
    <row r="17" spans="2:10">
      <c r="B17" s="200"/>
      <c r="J17" s="201"/>
    </row>
    <row r="18" spans="2:10">
      <c r="B18" s="200"/>
      <c r="J18" s="201"/>
    </row>
    <row r="19" spans="2:10">
      <c r="B19" s="200"/>
      <c r="J19" s="201"/>
    </row>
    <row r="20" spans="2:10">
      <c r="B20" s="200"/>
      <c r="J20" s="201"/>
    </row>
    <row r="21" spans="2:10">
      <c r="B21" s="200"/>
      <c r="J21" s="201"/>
    </row>
    <row r="22" spans="2:10">
      <c r="B22" s="200" t="s">
        <v>162</v>
      </c>
      <c r="J22" s="201"/>
    </row>
    <row r="23" spans="2:10">
      <c r="B23" s="200"/>
      <c r="J23" s="201"/>
    </row>
    <row r="24" spans="2:10">
      <c r="B24" s="200"/>
      <c r="J24" s="201"/>
    </row>
    <row r="25" spans="2:10">
      <c r="B25" s="200"/>
      <c r="J25" s="201"/>
    </row>
    <row r="26" spans="2:10">
      <c r="B26" s="200"/>
      <c r="J26" s="201"/>
    </row>
    <row r="27" spans="2:10">
      <c r="B27" s="200"/>
      <c r="J27" s="201"/>
    </row>
    <row r="28" spans="2:10">
      <c r="B28" s="200"/>
      <c r="J28" s="201"/>
    </row>
    <row r="29" spans="2:10">
      <c r="B29" s="200"/>
      <c r="J29" s="201"/>
    </row>
    <row r="30" spans="2:10">
      <c r="B30" s="200"/>
      <c r="J30" s="201"/>
    </row>
    <row r="31" spans="2:10">
      <c r="B31" s="200"/>
      <c r="J31" s="201"/>
    </row>
    <row r="32" spans="2:10">
      <c r="B32" s="200"/>
      <c r="J32" s="201"/>
    </row>
    <row r="33" spans="2:10" ht="19.5" thickBot="1">
      <c r="B33" s="202"/>
      <c r="C33" s="203"/>
      <c r="D33" s="203"/>
      <c r="E33" s="203"/>
      <c r="F33" s="203"/>
      <c r="G33" s="203"/>
      <c r="H33" s="203"/>
      <c r="I33" s="203"/>
      <c r="J33" s="204"/>
    </row>
  </sheetData>
  <mergeCells count="2">
    <mergeCell ref="B6:J6"/>
    <mergeCell ref="B4:J4"/>
  </mergeCells>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5313-3AC0-46D7-A0F5-6AA87B2C7835}">
  <sheetPr>
    <tabColor rgb="FFFF0000"/>
    <pageSetUpPr fitToPage="1"/>
  </sheetPr>
  <dimension ref="B1:AG137"/>
  <sheetViews>
    <sheetView topLeftCell="A71" zoomScaleNormal="100" zoomScaleSheetLayoutView="130" workbookViewId="0">
      <selection activeCell="E113" sqref="E113"/>
    </sheetView>
  </sheetViews>
  <sheetFormatPr defaultColWidth="8.875" defaultRowHeight="18.75"/>
  <cols>
    <col min="1" max="1" width="2.5" customWidth="1"/>
    <col min="7" max="7" width="10.125" bestFit="1" customWidth="1"/>
    <col min="11" max="11" width="10.125" bestFit="1" customWidth="1"/>
    <col min="17" max="17" width="9" customWidth="1"/>
    <col min="20" max="20" width="9.375" customWidth="1"/>
  </cols>
  <sheetData>
    <row r="1" spans="2:22" s="69" customFormat="1" ht="33" customHeight="1">
      <c r="B1" s="66" t="s">
        <v>129</v>
      </c>
      <c r="C1" s="67"/>
      <c r="D1" s="67"/>
      <c r="E1" s="67"/>
      <c r="F1" s="67"/>
      <c r="G1" s="67"/>
      <c r="H1" s="67"/>
      <c r="I1" s="67"/>
      <c r="J1" s="67"/>
      <c r="K1" s="67"/>
      <c r="L1" s="67"/>
      <c r="M1" s="67"/>
      <c r="N1" s="67"/>
      <c r="O1" s="67"/>
      <c r="P1" s="67"/>
      <c r="Q1" s="67"/>
      <c r="R1" s="67"/>
      <c r="S1" s="67"/>
      <c r="T1" s="67"/>
      <c r="U1" s="67"/>
      <c r="V1" s="68"/>
    </row>
    <row r="2" spans="2:22" s="69" customFormat="1" ht="26.25" customHeight="1">
      <c r="B2" s="179"/>
      <c r="V2" s="157"/>
    </row>
    <row r="3" spans="2:22" s="62" customFormat="1" ht="21.95" customHeight="1">
      <c r="B3" s="180" t="s">
        <v>168</v>
      </c>
      <c r="V3" s="181"/>
    </row>
    <row r="4" spans="2:22" s="62" customFormat="1" ht="21.95" customHeight="1">
      <c r="B4" s="180" t="s">
        <v>144</v>
      </c>
      <c r="V4" s="181"/>
    </row>
    <row r="5" spans="2:22" s="62" customFormat="1" ht="21.95" customHeight="1">
      <c r="B5" s="180" t="s">
        <v>143</v>
      </c>
    </row>
    <row r="6" spans="2:22" s="62" customFormat="1" ht="21.95" customHeight="1">
      <c r="B6" s="180" t="s">
        <v>121</v>
      </c>
    </row>
    <row r="7" spans="2:22" s="62" customFormat="1" ht="21.95" customHeight="1">
      <c r="B7" s="180" t="s">
        <v>145</v>
      </c>
    </row>
    <row r="8" spans="2:22" s="62" customFormat="1" ht="21.95" customHeight="1">
      <c r="B8" s="180" t="s">
        <v>153</v>
      </c>
    </row>
    <row r="9" spans="2:22" s="69" customFormat="1" ht="21.95" customHeight="1">
      <c r="B9" s="70" t="s">
        <v>150</v>
      </c>
    </row>
    <row r="10" spans="2:22" s="69" customFormat="1" ht="21.95" customHeight="1">
      <c r="B10" s="70" t="s">
        <v>130</v>
      </c>
    </row>
    <row r="11" spans="2:22" s="69" customFormat="1" ht="21.95" customHeight="1">
      <c r="B11" s="195" t="s">
        <v>169</v>
      </c>
    </row>
    <row r="12" spans="2:22" s="69" customFormat="1" ht="20.100000000000001" customHeight="1"/>
    <row r="13" spans="2:22" s="71" customFormat="1" ht="26.25" customHeight="1">
      <c r="B13" s="73" t="s">
        <v>131</v>
      </c>
      <c r="C13" s="74"/>
      <c r="D13" s="74"/>
      <c r="E13" s="74"/>
      <c r="F13" s="74"/>
      <c r="G13" s="74"/>
      <c r="H13" s="74"/>
      <c r="I13" s="74"/>
      <c r="J13" s="74"/>
      <c r="K13" s="74"/>
      <c r="L13" s="74"/>
      <c r="M13" s="74"/>
      <c r="N13" s="74"/>
      <c r="O13" s="74"/>
      <c r="P13" s="75"/>
      <c r="Q13" s="74"/>
      <c r="R13" s="74"/>
      <c r="S13" s="74"/>
      <c r="T13" s="76"/>
      <c r="U13" s="74"/>
      <c r="V13" s="77"/>
    </row>
    <row r="14" spans="2:22" s="69" customFormat="1" ht="20.100000000000001" customHeight="1"/>
    <row r="15" spans="2:22" s="69" customFormat="1" ht="20.100000000000001" customHeight="1" thickBot="1">
      <c r="D15" s="69" t="s">
        <v>186</v>
      </c>
    </row>
    <row r="16" spans="2:22" s="69" customFormat="1" ht="27" customHeight="1" thickTop="1" thickBot="1">
      <c r="D16" s="424" t="s">
        <v>124</v>
      </c>
      <c r="E16" s="425"/>
      <c r="F16" s="425"/>
      <c r="G16" s="426"/>
      <c r="H16" s="427" t="s">
        <v>125</v>
      </c>
      <c r="I16" s="425"/>
      <c r="J16" s="425"/>
      <c r="K16" s="426"/>
    </row>
    <row r="17" spans="2:22" s="69" customFormat="1" ht="36.950000000000003" customHeight="1" thickTop="1">
      <c r="D17" s="407" t="s">
        <v>127</v>
      </c>
      <c r="E17" s="408"/>
      <c r="F17" s="408"/>
      <c r="G17" s="182" t="s">
        <v>128</v>
      </c>
      <c r="H17" s="421" t="s">
        <v>126</v>
      </c>
      <c r="I17" s="422"/>
      <c r="J17" s="423"/>
      <c r="K17" s="182" t="s">
        <v>128</v>
      </c>
      <c r="M17" s="413" t="s">
        <v>192</v>
      </c>
      <c r="N17" s="414"/>
      <c r="O17" s="414"/>
      <c r="P17" s="414"/>
      <c r="Q17" s="414"/>
      <c r="R17" s="414"/>
      <c r="S17" s="414"/>
    </row>
    <row r="18" spans="2:22" s="69" customFormat="1" ht="39.950000000000003" customHeight="1">
      <c r="D18" s="405" t="s">
        <v>122</v>
      </c>
      <c r="E18" s="406"/>
      <c r="F18" s="406"/>
      <c r="G18" s="183">
        <f>U62/1000</f>
        <v>0</v>
      </c>
      <c r="H18" s="428" t="s">
        <v>123</v>
      </c>
      <c r="I18" s="429"/>
      <c r="J18" s="430"/>
      <c r="K18" s="184" t="s">
        <v>123</v>
      </c>
    </row>
    <row r="19" spans="2:22" s="69" customFormat="1" ht="50.1" customHeight="1">
      <c r="D19" s="405" t="s">
        <v>154</v>
      </c>
      <c r="E19" s="406"/>
      <c r="F19" s="406"/>
      <c r="G19" s="183">
        <f>U99/1000</f>
        <v>0</v>
      </c>
      <c r="H19" s="405" t="s">
        <v>155</v>
      </c>
      <c r="I19" s="406"/>
      <c r="J19" s="406"/>
      <c r="K19" s="183">
        <f>U137/1000</f>
        <v>0</v>
      </c>
    </row>
    <row r="20" spans="2:22" s="69" customFormat="1" ht="36" customHeight="1">
      <c r="D20" s="411" t="s">
        <v>188</v>
      </c>
      <c r="E20" s="412"/>
      <c r="F20" s="412"/>
      <c r="G20" s="183">
        <f>G18-G19</f>
        <v>0</v>
      </c>
      <c r="H20" s="415" t="s">
        <v>191</v>
      </c>
      <c r="I20" s="416"/>
      <c r="J20" s="417"/>
      <c r="K20" s="185">
        <f>G18-K19</f>
        <v>0</v>
      </c>
      <c r="L20" s="173"/>
    </row>
    <row r="21" spans="2:22" s="69" customFormat="1" ht="27.95" customHeight="1" thickBot="1">
      <c r="D21" s="409" t="s">
        <v>189</v>
      </c>
      <c r="E21" s="410"/>
      <c r="F21" s="410"/>
      <c r="G21" s="186" t="e">
        <f>G20/G18</f>
        <v>#DIV/0!</v>
      </c>
      <c r="H21" s="418" t="s">
        <v>190</v>
      </c>
      <c r="I21" s="419"/>
      <c r="J21" s="420"/>
      <c r="K21" s="186" t="e">
        <f>K20/G18</f>
        <v>#DIV/0!</v>
      </c>
    </row>
    <row r="22" spans="2:22" s="69" customFormat="1" ht="20.100000000000001" customHeight="1" thickTop="1"/>
    <row r="23" spans="2:22" s="69" customFormat="1" ht="20.100000000000001" customHeight="1"/>
    <row r="24" spans="2:22" s="71" customFormat="1" ht="20.100000000000001" customHeight="1">
      <c r="B24" s="71" t="s">
        <v>133</v>
      </c>
      <c r="T24" s="72"/>
    </row>
    <row r="25" spans="2:22" s="71" customFormat="1" ht="26.25" customHeight="1">
      <c r="B25" s="73" t="s">
        <v>134</v>
      </c>
      <c r="C25" s="74"/>
      <c r="D25" s="74"/>
      <c r="E25" s="74"/>
      <c r="F25" s="74"/>
      <c r="G25" s="74"/>
      <c r="H25" s="74"/>
      <c r="I25" s="74"/>
      <c r="J25" s="74"/>
      <c r="K25" s="74"/>
      <c r="L25" s="74"/>
      <c r="M25" s="74"/>
      <c r="N25" s="74"/>
      <c r="O25" s="74"/>
      <c r="P25" s="75" t="s">
        <v>141</v>
      </c>
      <c r="Q25" s="74"/>
      <c r="R25" s="74"/>
      <c r="S25" s="74"/>
      <c r="T25" s="76"/>
      <c r="U25" s="74"/>
      <c r="V25" s="77"/>
    </row>
    <row r="26" spans="2:22" s="71" customFormat="1" ht="15" customHeight="1" thickBot="1">
      <c r="T26" s="72"/>
      <c r="V26" s="78"/>
    </row>
    <row r="27" spans="2:22" s="71" customFormat="1" ht="15" customHeight="1" thickBot="1">
      <c r="B27" s="194" t="s">
        <v>138</v>
      </c>
      <c r="K27" s="376" t="s">
        <v>63</v>
      </c>
      <c r="L27" s="377"/>
      <c r="M27" s="377"/>
      <c r="N27" s="377"/>
      <c r="O27" s="377"/>
      <c r="P27" s="377"/>
      <c r="Q27" s="377"/>
      <c r="R27" s="377"/>
      <c r="S27" s="378"/>
      <c r="T27" s="72"/>
    </row>
    <row r="28" spans="2:22" s="71" customFormat="1" ht="15" customHeight="1" thickBot="1">
      <c r="B28" s="79" t="s">
        <v>64</v>
      </c>
      <c r="C28" s="79"/>
      <c r="K28" s="379" t="s">
        <v>65</v>
      </c>
      <c r="L28" s="380"/>
      <c r="M28" s="380"/>
      <c r="N28" s="380"/>
      <c r="O28" s="380"/>
      <c r="P28" s="380"/>
      <c r="Q28" s="380"/>
      <c r="R28" s="380"/>
      <c r="S28" s="381"/>
      <c r="T28" s="72"/>
    </row>
    <row r="29" spans="2:22" s="71" customFormat="1" ht="15" customHeight="1">
      <c r="B29" s="80"/>
      <c r="C29" s="80"/>
      <c r="D29" s="80"/>
      <c r="E29" s="80"/>
      <c r="F29" s="80"/>
      <c r="G29" s="80"/>
      <c r="H29" s="80"/>
      <c r="I29" s="80"/>
      <c r="K29" s="382" t="s">
        <v>66</v>
      </c>
      <c r="L29" s="383"/>
      <c r="M29" s="383"/>
      <c r="N29" s="383"/>
      <c r="O29" s="384"/>
      <c r="P29" s="385" t="s">
        <v>67</v>
      </c>
      <c r="Q29" s="383"/>
      <c r="R29" s="383"/>
      <c r="S29" s="386"/>
      <c r="T29" s="72"/>
    </row>
    <row r="30" spans="2:22" s="71" customFormat="1" ht="15" customHeight="1" thickBot="1">
      <c r="K30" s="387">
        <f>IF(COUNTIF(K28,"LPガス*"),0.458,IF(COUNTIF(K28,"プロパン*"),0.502,IF(COUNTIF(K28,"ブタン*"),0.355)))</f>
        <v>0.45800000000000002</v>
      </c>
      <c r="L30" s="388"/>
      <c r="M30" s="388"/>
      <c r="N30" s="388"/>
      <c r="O30" s="389"/>
      <c r="P30" s="390">
        <f>IF(COUNTIF(K28,"LPガス*"),50.8,IF(COUNTIF(K28,"プロパン*"),51.24,IF(COUNTIF(K28,"ブタン*"),49.7)))</f>
        <v>50.8</v>
      </c>
      <c r="Q30" s="388"/>
      <c r="R30" s="388"/>
      <c r="S30" s="391"/>
      <c r="T30" s="72"/>
    </row>
    <row r="31" spans="2:22" s="71" customFormat="1" ht="7.5" customHeight="1">
      <c r="T31" s="72"/>
    </row>
    <row r="32" spans="2:22" s="71" customFormat="1" ht="12.75" customHeight="1" thickBot="1">
      <c r="B32" s="79"/>
      <c r="T32" s="81" t="s">
        <v>68</v>
      </c>
      <c r="U32" s="82" t="s">
        <v>69</v>
      </c>
      <c r="V32" s="82" t="s">
        <v>70</v>
      </c>
    </row>
    <row r="33" spans="2:32" s="71" customFormat="1" ht="16.5" customHeight="1">
      <c r="B33" s="392" t="s">
        <v>71</v>
      </c>
      <c r="C33" s="393"/>
      <c r="D33" s="394"/>
      <c r="E33" s="398" t="s">
        <v>160</v>
      </c>
      <c r="F33" s="399"/>
      <c r="G33" s="399"/>
      <c r="H33" s="399"/>
      <c r="I33" s="399"/>
      <c r="J33" s="399"/>
      <c r="K33" s="399"/>
      <c r="L33" s="399"/>
      <c r="M33" s="399"/>
      <c r="N33" s="399"/>
      <c r="O33" s="399"/>
      <c r="P33" s="399"/>
      <c r="Q33" s="399"/>
      <c r="R33" s="399"/>
      <c r="S33" s="399"/>
      <c r="T33" s="399"/>
      <c r="U33" s="399"/>
      <c r="V33" s="400"/>
      <c r="AD33" s="248" t="s">
        <v>222</v>
      </c>
      <c r="AE33" s="248" t="s">
        <v>214</v>
      </c>
      <c r="AF33" s="248" t="s">
        <v>215</v>
      </c>
    </row>
    <row r="34" spans="2:32" s="71" customFormat="1" ht="24.75" thickBot="1">
      <c r="B34" s="395"/>
      <c r="C34" s="396"/>
      <c r="D34" s="397"/>
      <c r="E34" s="84" t="s">
        <v>13</v>
      </c>
      <c r="F34" s="84" t="s">
        <v>14</v>
      </c>
      <c r="G34" s="84" t="s">
        <v>15</v>
      </c>
      <c r="H34" s="84" t="s">
        <v>16</v>
      </c>
      <c r="I34" s="84" t="s">
        <v>17</v>
      </c>
      <c r="J34" s="84" t="s">
        <v>18</v>
      </c>
      <c r="K34" s="84" t="s">
        <v>19</v>
      </c>
      <c r="L34" s="84" t="s">
        <v>20</v>
      </c>
      <c r="M34" s="84" t="s">
        <v>21</v>
      </c>
      <c r="N34" s="84" t="s">
        <v>22</v>
      </c>
      <c r="O34" s="84" t="s">
        <v>23</v>
      </c>
      <c r="P34" s="84" t="s">
        <v>24</v>
      </c>
      <c r="Q34" s="84" t="s">
        <v>72</v>
      </c>
      <c r="R34" s="401" t="s">
        <v>73</v>
      </c>
      <c r="S34" s="402"/>
      <c r="T34" s="85" t="s">
        <v>74</v>
      </c>
      <c r="U34" s="86" t="s">
        <v>75</v>
      </c>
      <c r="V34" s="87" t="s">
        <v>76</v>
      </c>
      <c r="AD34" s="249" t="s">
        <v>76</v>
      </c>
      <c r="AE34" s="249" t="s">
        <v>76</v>
      </c>
      <c r="AF34" s="249" t="s">
        <v>76</v>
      </c>
    </row>
    <row r="35" spans="2:32" s="71" customFormat="1" ht="20.100000000000001" customHeight="1">
      <c r="B35" s="174" t="s">
        <v>77</v>
      </c>
      <c r="C35" s="88" t="s">
        <v>78</v>
      </c>
      <c r="D35" s="89" t="s">
        <v>79</v>
      </c>
      <c r="E35" s="256"/>
      <c r="F35" s="256"/>
      <c r="G35" s="256"/>
      <c r="H35" s="256"/>
      <c r="I35" s="256"/>
      <c r="J35" s="256"/>
      <c r="K35" s="256"/>
      <c r="L35" s="256"/>
      <c r="M35" s="256"/>
      <c r="N35" s="256"/>
      <c r="O35" s="256"/>
      <c r="P35" s="256"/>
      <c r="Q35" s="257">
        <f>SUM(E35:P35)</f>
        <v>0</v>
      </c>
      <c r="R35" s="92">
        <v>9.9700000000000006</v>
      </c>
      <c r="S35" s="93" t="s">
        <v>80</v>
      </c>
      <c r="T35" s="258">
        <f>R35*Q35</f>
        <v>0</v>
      </c>
      <c r="U35" s="259">
        <f>Q35*V35</f>
        <v>0</v>
      </c>
      <c r="V35" s="96">
        <f>IF(別紙1!$I$7=0.000579,$AD$35,$AE$35)</f>
        <v>0.434</v>
      </c>
      <c r="AD35" s="250">
        <v>0.57899999999999996</v>
      </c>
      <c r="AE35" s="295">
        <v>0.434</v>
      </c>
      <c r="AF35" s="250">
        <v>0.438</v>
      </c>
    </row>
    <row r="36" spans="2:32" s="71" customFormat="1" ht="20.100000000000001" customHeight="1" thickBot="1">
      <c r="B36" s="175" t="s">
        <v>81</v>
      </c>
      <c r="C36" s="98" t="s">
        <v>82</v>
      </c>
      <c r="D36" s="84" t="s">
        <v>79</v>
      </c>
      <c r="E36" s="260" t="s">
        <v>83</v>
      </c>
      <c r="F36" s="260" t="s">
        <v>83</v>
      </c>
      <c r="G36" s="260" t="s">
        <v>83</v>
      </c>
      <c r="H36" s="260" t="s">
        <v>83</v>
      </c>
      <c r="I36" s="260" t="s">
        <v>83</v>
      </c>
      <c r="J36" s="260" t="s">
        <v>83</v>
      </c>
      <c r="K36" s="260" t="s">
        <v>83</v>
      </c>
      <c r="L36" s="260" t="s">
        <v>83</v>
      </c>
      <c r="M36" s="260" t="s">
        <v>83</v>
      </c>
      <c r="N36" s="260" t="s">
        <v>83</v>
      </c>
      <c r="O36" s="260" t="s">
        <v>83</v>
      </c>
      <c r="P36" s="260" t="s">
        <v>83</v>
      </c>
      <c r="Q36" s="260" t="s">
        <v>83</v>
      </c>
      <c r="R36" s="100" t="s">
        <v>83</v>
      </c>
      <c r="S36" s="101" t="s">
        <v>83</v>
      </c>
      <c r="T36" s="261">
        <f>T35</f>
        <v>0</v>
      </c>
      <c r="U36" s="103">
        <f>U35</f>
        <v>0</v>
      </c>
      <c r="V36" s="104"/>
      <c r="AD36" s="251"/>
      <c r="AE36" s="296"/>
      <c r="AF36" s="251"/>
    </row>
    <row r="37" spans="2:32" s="71" customFormat="1" ht="15" customHeight="1">
      <c r="B37" s="374" t="s">
        <v>84</v>
      </c>
      <c r="C37" s="88" t="s">
        <v>78</v>
      </c>
      <c r="D37" s="89" t="s">
        <v>79</v>
      </c>
      <c r="E37" s="262"/>
      <c r="F37" s="262"/>
      <c r="G37" s="262"/>
      <c r="H37" s="262"/>
      <c r="I37" s="262"/>
      <c r="J37" s="262"/>
      <c r="K37" s="262"/>
      <c r="L37" s="262"/>
      <c r="M37" s="262"/>
      <c r="N37" s="262"/>
      <c r="O37" s="262"/>
      <c r="P37" s="262"/>
      <c r="Q37" s="263">
        <f t="shared" ref="Q37:Q43" si="0">SUM(E37:P37)</f>
        <v>0</v>
      </c>
      <c r="R37" s="107">
        <v>9.9699999999999989</v>
      </c>
      <c r="S37" s="93" t="s">
        <v>80</v>
      </c>
      <c r="T37" s="258">
        <f t="shared" ref="T37:T43" si="1">R37*Q37</f>
        <v>0</v>
      </c>
      <c r="U37" s="259">
        <f>Q37*V37</f>
        <v>0</v>
      </c>
      <c r="V37" s="96">
        <f>IF(別紙1!$I$7=0.000579,$AD$37,$AE$37)</f>
        <v>0.434</v>
      </c>
      <c r="X37" s="373" t="s">
        <v>85</v>
      </c>
      <c r="Y37" s="373"/>
      <c r="Z37" s="373"/>
      <c r="AA37" s="373"/>
      <c r="AB37" s="373"/>
      <c r="AD37" s="250">
        <v>0.57899999999999996</v>
      </c>
      <c r="AE37" s="295">
        <v>0.434</v>
      </c>
      <c r="AF37" s="250">
        <v>0.438</v>
      </c>
    </row>
    <row r="38" spans="2:32" s="71" customFormat="1" ht="15" customHeight="1">
      <c r="B38" s="375"/>
      <c r="C38" s="108" t="s">
        <v>86</v>
      </c>
      <c r="D38" s="109" t="s">
        <v>87</v>
      </c>
      <c r="E38" s="264">
        <f>集計シート!P45*集計シート!$R$38*$V$38*44/12</f>
        <v>0</v>
      </c>
      <c r="F38" s="264">
        <f>集計シート!F38*集計シート!$R$38*$V$38*44/12</f>
        <v>0</v>
      </c>
      <c r="G38" s="264">
        <f>集計シート!G38*集計シート!$R$38*$V$38*44/12</f>
        <v>0</v>
      </c>
      <c r="H38" s="264">
        <f>集計シート!H38*集計シート!$R$38*$V$38*44/12</f>
        <v>0</v>
      </c>
      <c r="I38" s="264">
        <f>集計シート!I38*集計シート!$R$38*$V$38*44/12</f>
        <v>0</v>
      </c>
      <c r="J38" s="264">
        <f>集計シート!J38*集計シート!$R$38*$V$38*44/12</f>
        <v>0</v>
      </c>
      <c r="K38" s="264">
        <f>集計シート!K38*集計シート!$R$38*$V$38*44/12</f>
        <v>0</v>
      </c>
      <c r="L38" s="264">
        <f>集計シート!L38*集計シート!$R$38*$V$38*44/12</f>
        <v>0</v>
      </c>
      <c r="M38" s="264">
        <f>集計シート!M38*集計シート!$R$38*$V$38*44/12</f>
        <v>0</v>
      </c>
      <c r="N38" s="264">
        <f>集計シート!N38*集計シート!$R$38*$V$38*44/12</f>
        <v>0</v>
      </c>
      <c r="O38" s="264">
        <f>集計シート!O38*集計シート!$R$38*$V$38*44/12</f>
        <v>0</v>
      </c>
      <c r="P38" s="264">
        <f>集計シート!P38*集計シート!$R$38*$V$38*44/12</f>
        <v>0</v>
      </c>
      <c r="Q38" s="265">
        <f>SUM(E38:P38)</f>
        <v>0</v>
      </c>
      <c r="R38" s="266">
        <v>45</v>
      </c>
      <c r="S38" s="113" t="s">
        <v>88</v>
      </c>
      <c r="T38" s="267">
        <f t="shared" si="1"/>
        <v>0</v>
      </c>
      <c r="U38" s="268">
        <f t="shared" ref="U38:U43" si="2">T38*V38*(44/12)</f>
        <v>0</v>
      </c>
      <c r="V38" s="116">
        <f>IF(別紙1!$I$7=0.000579,$AD$38,$AE$38)</f>
        <v>1.3599999999999999E-2</v>
      </c>
      <c r="X38" s="113" t="s">
        <v>89</v>
      </c>
      <c r="Y38" s="83" t="s">
        <v>90</v>
      </c>
      <c r="Z38" s="97">
        <f>Q38*0.9669</f>
        <v>0</v>
      </c>
      <c r="AA38" s="83" t="s">
        <v>91</v>
      </c>
      <c r="AB38" s="117">
        <f>Z38*2.23</f>
        <v>0</v>
      </c>
      <c r="AD38" s="163">
        <v>1.3599999999999999E-2</v>
      </c>
      <c r="AE38" s="252">
        <v>1.3599999999999999E-2</v>
      </c>
      <c r="AF38" s="163"/>
    </row>
    <row r="39" spans="2:32" s="71" customFormat="1" ht="15" customHeight="1">
      <c r="B39" s="375"/>
      <c r="C39" s="108" t="s">
        <v>92</v>
      </c>
      <c r="D39" s="109" t="s">
        <v>93</v>
      </c>
      <c r="E39" s="264">
        <f>集計シート!E39*集計シート!$R$39/集計シート!$K$30*$V$39*44/12</f>
        <v>0</v>
      </c>
      <c r="F39" s="264">
        <f>集計シート!F39*集計シート!$R$39/集計シート!$K$30*$V$39*44/12</f>
        <v>0</v>
      </c>
      <c r="G39" s="264">
        <f>集計シート!G39*集計シート!$R$39/集計シート!$K$30*$V$39*44/12</f>
        <v>0</v>
      </c>
      <c r="H39" s="264">
        <f>集計シート!H39*集計シート!$R$39/集計シート!$K$30*$V$39*44/12</f>
        <v>0</v>
      </c>
      <c r="I39" s="264">
        <f>集計シート!I39*集計シート!$R$39/集計シート!$K$30*$V$39*44/12</f>
        <v>0</v>
      </c>
      <c r="J39" s="264">
        <f>集計シート!J39*集計シート!$R$39/集計シート!$K$30*$V$39*44/12</f>
        <v>0</v>
      </c>
      <c r="K39" s="264">
        <f>集計シート!K39*集計シート!$R$39/集計シート!$K$30*$V$39*44/12</f>
        <v>0</v>
      </c>
      <c r="L39" s="264">
        <f>集計シート!L39*集計シート!$R$39/集計シート!$K$30*$V$39*44/12</f>
        <v>0</v>
      </c>
      <c r="M39" s="264">
        <f>集計シート!M39*集計シート!$R$39/集計シート!$K$30*$V$39*44/12</f>
        <v>0</v>
      </c>
      <c r="N39" s="264">
        <f>集計シート!N39*集計シート!$R$39/集計シート!$K$30*$V$39*44/12</f>
        <v>0</v>
      </c>
      <c r="O39" s="264">
        <f>集計シート!O39*集計シート!$R$39/集計シート!$K$30*$V$39*44/12</f>
        <v>0</v>
      </c>
      <c r="P39" s="264">
        <f>集計シート!P39*集計シート!$R$39/集計シート!$K$30*$V$39*44/12</f>
        <v>0</v>
      </c>
      <c r="Q39" s="265">
        <f>SUM(E39:P39)</f>
        <v>0</v>
      </c>
      <c r="R39" s="120">
        <f>$P$30</f>
        <v>50.8</v>
      </c>
      <c r="S39" s="113" t="s">
        <v>94</v>
      </c>
      <c r="T39" s="267">
        <f>Q39/$K$30*R39</f>
        <v>0</v>
      </c>
      <c r="U39" s="268">
        <f>T39*V39*(44/12)</f>
        <v>0</v>
      </c>
      <c r="V39" s="121">
        <f>IF(別紙1!$I$7=0.000579,$AD$39,$AE$39)</f>
        <v>1.6056000000000001E-2</v>
      </c>
      <c r="X39" s="83" t="s">
        <v>95</v>
      </c>
      <c r="Y39" s="83" t="s">
        <v>96</v>
      </c>
      <c r="Z39" s="122">
        <f>Q39</f>
        <v>0</v>
      </c>
      <c r="AA39" s="83" t="s">
        <v>97</v>
      </c>
      <c r="AB39" s="117">
        <f>Z39*6.55</f>
        <v>0</v>
      </c>
      <c r="AD39" s="252">
        <v>1.61E-2</v>
      </c>
      <c r="AE39" s="252">
        <v>1.6056000000000001E-2</v>
      </c>
      <c r="AF39" s="252"/>
    </row>
    <row r="40" spans="2:32" s="71" customFormat="1" ht="15" customHeight="1">
      <c r="B40" s="375"/>
      <c r="C40" s="108" t="s">
        <v>98</v>
      </c>
      <c r="D40" s="109" t="s">
        <v>99</v>
      </c>
      <c r="E40" s="264">
        <f>集計シート!E40*集計シート!$R$40*$V$40*44/12</f>
        <v>0</v>
      </c>
      <c r="F40" s="264">
        <f>集計シート!F40*集計シート!$R$40*$V$40*44/12</f>
        <v>0</v>
      </c>
      <c r="G40" s="264">
        <f>集計シート!G40*集計シート!$R$40*$V$40*44/12</f>
        <v>0</v>
      </c>
      <c r="H40" s="264">
        <f>集計シート!H40*集計シート!$R$40*$V$40*44/12</f>
        <v>0</v>
      </c>
      <c r="I40" s="264">
        <f>集計シート!I40*集計シート!$R$40*$V$40*44/12</f>
        <v>0</v>
      </c>
      <c r="J40" s="264">
        <f>集計シート!J40*集計シート!$R$40*$V$40*44/12</f>
        <v>0</v>
      </c>
      <c r="K40" s="264">
        <f>集計シート!K40*集計シート!$R$40*$V$40*44/12</f>
        <v>0</v>
      </c>
      <c r="L40" s="264">
        <f>集計シート!L40*集計シート!$R$40*$V$40*44/12</f>
        <v>0</v>
      </c>
      <c r="M40" s="264">
        <f>集計シート!M40*集計シート!$R$40*$V$40*44/12</f>
        <v>0</v>
      </c>
      <c r="N40" s="264">
        <f>集計シート!N40*集計シート!$R$40*$V$40*44/12</f>
        <v>0</v>
      </c>
      <c r="O40" s="264">
        <f>集計シート!O40*集計シート!$R$40*$V$40*44/12</f>
        <v>0</v>
      </c>
      <c r="P40" s="264">
        <f>集計シート!P40*集計シート!$R$40*$V$40*44/12</f>
        <v>0</v>
      </c>
      <c r="Q40" s="265">
        <f>SUM(E40:P40)</f>
        <v>0</v>
      </c>
      <c r="R40" s="120">
        <v>39.1</v>
      </c>
      <c r="S40" s="113" t="s">
        <v>100</v>
      </c>
      <c r="T40" s="267">
        <f t="shared" si="1"/>
        <v>0</v>
      </c>
      <c r="U40" s="268">
        <f t="shared" si="2"/>
        <v>0</v>
      </c>
      <c r="V40" s="116">
        <f>IF(別紙1!$I$7=0.000579,$AD$40,$AE$40)</f>
        <v>1.9179999999999999E-2</v>
      </c>
      <c r="AD40" s="163">
        <v>1.89E-2</v>
      </c>
      <c r="AE40" s="252">
        <v>1.9179999999999999E-2</v>
      </c>
      <c r="AF40" s="163"/>
    </row>
    <row r="41" spans="2:32" s="71" customFormat="1" ht="15" customHeight="1">
      <c r="B41" s="375"/>
      <c r="C41" s="108" t="s">
        <v>101</v>
      </c>
      <c r="D41" s="109" t="s">
        <v>99</v>
      </c>
      <c r="E41" s="264">
        <f>集計シート!E41*集計シート!$R$41*$V$41*44/12</f>
        <v>0</v>
      </c>
      <c r="F41" s="264">
        <f>集計シート!F41*集計シート!$R$41*$V$41*44/12</f>
        <v>0</v>
      </c>
      <c r="G41" s="264">
        <f>集計シート!G41*集計シート!$R$41*$V$41*44/12</f>
        <v>0</v>
      </c>
      <c r="H41" s="264">
        <f>集計シート!H41*集計シート!$R$41*$V$41*44/12</f>
        <v>0</v>
      </c>
      <c r="I41" s="264">
        <f>集計シート!I41*集計シート!$R$41*$V$41*44/12</f>
        <v>0</v>
      </c>
      <c r="J41" s="264">
        <f>集計シート!J41*集計シート!$R$41*$V$41*44/12</f>
        <v>0</v>
      </c>
      <c r="K41" s="264">
        <f>集計シート!K41*集計シート!$R$41*$V$41*44/12</f>
        <v>0</v>
      </c>
      <c r="L41" s="264">
        <f>集計シート!L41*集計シート!$R$41*$V$41*44/12</f>
        <v>0</v>
      </c>
      <c r="M41" s="264">
        <f>集計シート!M41*集計シート!$R$41*$V$41*44/12</f>
        <v>0</v>
      </c>
      <c r="N41" s="264">
        <f>集計シート!N41*集計シート!$R$41*$V$41*44/12</f>
        <v>0</v>
      </c>
      <c r="O41" s="264">
        <f>集計シート!O41*集計シート!$R$41*$V$41*44/12</f>
        <v>0</v>
      </c>
      <c r="P41" s="264">
        <f>集計シート!P41*集計シート!$R$41*$V$41*44/12</f>
        <v>0</v>
      </c>
      <c r="Q41" s="265">
        <f t="shared" si="0"/>
        <v>0</v>
      </c>
      <c r="R41" s="120">
        <v>36.700000000000003</v>
      </c>
      <c r="S41" s="113" t="s">
        <v>100</v>
      </c>
      <c r="T41" s="267">
        <f t="shared" si="1"/>
        <v>0</v>
      </c>
      <c r="U41" s="268">
        <f t="shared" si="2"/>
        <v>0</v>
      </c>
      <c r="V41" s="116">
        <f>IF(別紙1!$I$7=0.000579,$AD$41,$AE$41)</f>
        <v>1.8579999999999999E-2</v>
      </c>
      <c r="Z41" s="123"/>
      <c r="AA41" s="123"/>
      <c r="AD41" s="163">
        <v>1.8499999999999999E-2</v>
      </c>
      <c r="AE41" s="252">
        <v>1.8579999999999999E-2</v>
      </c>
      <c r="AF41" s="163"/>
    </row>
    <row r="42" spans="2:32" s="71" customFormat="1" ht="15" customHeight="1">
      <c r="B42" s="375"/>
      <c r="C42" s="108" t="s">
        <v>102</v>
      </c>
      <c r="D42" s="109" t="s">
        <v>99</v>
      </c>
      <c r="E42" s="264">
        <f>集計シート!E42*集計シート!$R$42*$V$42*44/12</f>
        <v>0</v>
      </c>
      <c r="F42" s="264">
        <f>集計シート!F42*集計シート!$R$42*$V$42*44/12</f>
        <v>0</v>
      </c>
      <c r="G42" s="264">
        <f>集計シート!G42*集計シート!$R$42*$V$42*44/12</f>
        <v>0</v>
      </c>
      <c r="H42" s="264">
        <f>集計シート!H42*集計シート!$R$42*$V$42*44/12</f>
        <v>0</v>
      </c>
      <c r="I42" s="264">
        <f>集計シート!I42*集計シート!$R$42*$V$42*44/12</f>
        <v>0</v>
      </c>
      <c r="J42" s="264">
        <f>集計シート!J42*集計シート!$R$42*$V$42*44/12</f>
        <v>0</v>
      </c>
      <c r="K42" s="264">
        <f>集計シート!K42*集計シート!$R$42*$V$42*44/12</f>
        <v>0</v>
      </c>
      <c r="L42" s="264">
        <f>集計シート!L42*集計シート!$R$42*$V$42*44/12</f>
        <v>0</v>
      </c>
      <c r="M42" s="264">
        <f>集計シート!M42*集計シート!$R$42*$V$42*44/12</f>
        <v>0</v>
      </c>
      <c r="N42" s="264">
        <f>集計シート!N42*集計シート!$R$42*$V$42*44/12</f>
        <v>0</v>
      </c>
      <c r="O42" s="264">
        <f>集計シート!O42*集計シート!$R$42*$V$42*44/12</f>
        <v>0</v>
      </c>
      <c r="P42" s="264">
        <f>集計シート!P42*集計シート!$R$42*$V$42*44/12</f>
        <v>0</v>
      </c>
      <c r="Q42" s="265">
        <f t="shared" si="0"/>
        <v>0</v>
      </c>
      <c r="R42" s="120">
        <v>37.699999999999996</v>
      </c>
      <c r="S42" s="113" t="s">
        <v>100</v>
      </c>
      <c r="T42" s="267">
        <f t="shared" si="1"/>
        <v>0</v>
      </c>
      <c r="U42" s="268">
        <f t="shared" si="2"/>
        <v>0</v>
      </c>
      <c r="V42" s="116">
        <f>IF(別紙1!$I$7=0.000579,$AD$42,$AE$42)</f>
        <v>1.8953999999999999E-2</v>
      </c>
      <c r="AD42" s="163">
        <v>1.8700000000000001E-2</v>
      </c>
      <c r="AE42" s="252">
        <v>1.8953999999999999E-2</v>
      </c>
      <c r="AF42" s="163"/>
    </row>
    <row r="43" spans="2:32" s="71" customFormat="1" ht="15" customHeight="1">
      <c r="B43" s="375"/>
      <c r="C43" s="124" t="s">
        <v>103</v>
      </c>
      <c r="D43" s="125"/>
      <c r="E43" s="264">
        <f>集計シート!E43*集計シート!R43*V43*44/12</f>
        <v>0</v>
      </c>
      <c r="F43" s="269"/>
      <c r="G43" s="269"/>
      <c r="H43" s="269"/>
      <c r="I43" s="269"/>
      <c r="J43" s="269"/>
      <c r="K43" s="269"/>
      <c r="L43" s="269"/>
      <c r="M43" s="269"/>
      <c r="N43" s="269"/>
      <c r="O43" s="269"/>
      <c r="P43" s="269"/>
      <c r="Q43" s="265">
        <f t="shared" si="0"/>
        <v>0</v>
      </c>
      <c r="R43" s="266">
        <v>40</v>
      </c>
      <c r="S43" s="270"/>
      <c r="T43" s="267">
        <f t="shared" si="1"/>
        <v>0</v>
      </c>
      <c r="U43" s="127">
        <f t="shared" si="2"/>
        <v>0</v>
      </c>
      <c r="V43" s="128">
        <v>0.01</v>
      </c>
      <c r="AD43" s="253"/>
      <c r="AE43" s="297"/>
      <c r="AF43" s="253"/>
    </row>
    <row r="44" spans="2:32" s="71" customFormat="1" ht="15" customHeight="1" thickBot="1">
      <c r="B44" s="175" t="s">
        <v>204</v>
      </c>
      <c r="C44" s="98"/>
      <c r="D44" s="84"/>
      <c r="E44" s="260">
        <f>SUM(E38:E43)</f>
        <v>0</v>
      </c>
      <c r="F44" s="260">
        <f t="shared" ref="F44:P44" si="3">SUM(F38:F43)</f>
        <v>0</v>
      </c>
      <c r="G44" s="260">
        <f t="shared" si="3"/>
        <v>0</v>
      </c>
      <c r="H44" s="260">
        <f t="shared" si="3"/>
        <v>0</v>
      </c>
      <c r="I44" s="260">
        <f t="shared" si="3"/>
        <v>0</v>
      </c>
      <c r="J44" s="260">
        <f t="shared" si="3"/>
        <v>0</v>
      </c>
      <c r="K44" s="260">
        <f t="shared" si="3"/>
        <v>0</v>
      </c>
      <c r="L44" s="260">
        <f t="shared" si="3"/>
        <v>0</v>
      </c>
      <c r="M44" s="260">
        <f t="shared" si="3"/>
        <v>0</v>
      </c>
      <c r="N44" s="260">
        <f t="shared" si="3"/>
        <v>0</v>
      </c>
      <c r="O44" s="260">
        <f t="shared" si="3"/>
        <v>0</v>
      </c>
      <c r="P44" s="260">
        <f t="shared" si="3"/>
        <v>0</v>
      </c>
      <c r="Q44" s="260" t="s">
        <v>83</v>
      </c>
      <c r="R44" s="100" t="s">
        <v>105</v>
      </c>
      <c r="S44" s="101" t="s">
        <v>105</v>
      </c>
      <c r="T44" s="261">
        <f>SUM(T37:T43)</f>
        <v>0</v>
      </c>
      <c r="U44" s="103">
        <f>SUM(U37:U43)</f>
        <v>0</v>
      </c>
      <c r="V44" s="129" t="s">
        <v>105</v>
      </c>
      <c r="AD44" s="254" t="s">
        <v>105</v>
      </c>
      <c r="AE44" s="298" t="s">
        <v>105</v>
      </c>
      <c r="AF44" s="254" t="s">
        <v>105</v>
      </c>
    </row>
    <row r="45" spans="2:32" s="71" customFormat="1" ht="15" customHeight="1">
      <c r="B45" s="374" t="s">
        <v>106</v>
      </c>
      <c r="C45" s="88" t="s">
        <v>78</v>
      </c>
      <c r="D45" s="89" t="s">
        <v>79</v>
      </c>
      <c r="E45" s="271"/>
      <c r="F45" s="271"/>
      <c r="G45" s="271"/>
      <c r="H45" s="271"/>
      <c r="I45" s="271"/>
      <c r="J45" s="271"/>
      <c r="K45" s="271"/>
      <c r="L45" s="271"/>
      <c r="M45" s="271"/>
      <c r="N45" s="271"/>
      <c r="O45" s="271"/>
      <c r="P45" s="271"/>
      <c r="Q45" s="272">
        <f t="shared" ref="Q45:Q51" si="4">SUM(E45:P45)</f>
        <v>0</v>
      </c>
      <c r="R45" s="107">
        <v>9.9699999999999989</v>
      </c>
      <c r="S45" s="93" t="s">
        <v>80</v>
      </c>
      <c r="T45" s="258">
        <f t="shared" ref="T45:T51" si="5">R45*Q45</f>
        <v>0</v>
      </c>
      <c r="U45" s="259">
        <f>Q45*V45</f>
        <v>0</v>
      </c>
      <c r="V45" s="96">
        <f>IF(別紙1!$I$7=0.000579,AD45,AE45)</f>
        <v>0.434</v>
      </c>
      <c r="AD45" s="250">
        <v>0.57899999999999996</v>
      </c>
      <c r="AE45" s="295">
        <v>0.434</v>
      </c>
      <c r="AF45" s="250">
        <v>0.438</v>
      </c>
    </row>
    <row r="46" spans="2:32" s="71" customFormat="1" ht="15" customHeight="1">
      <c r="B46" s="375"/>
      <c r="C46" s="108" t="s">
        <v>86</v>
      </c>
      <c r="D46" s="109" t="s">
        <v>93</v>
      </c>
      <c r="E46" s="273">
        <f>集計シート!E46*集計シート!$R$46*$V$46*44/12</f>
        <v>0</v>
      </c>
      <c r="F46" s="273">
        <f>集計シート!F46*集計シート!$R$46*$V$46*44/12</f>
        <v>0</v>
      </c>
      <c r="G46" s="273">
        <f>集計シート!G46*集計シート!$R$46*$V$46*44/12</f>
        <v>0</v>
      </c>
      <c r="H46" s="273">
        <f>集計シート!H46*集計シート!$R$46*$V$46*44/12</f>
        <v>0</v>
      </c>
      <c r="I46" s="273">
        <f>集計シート!I46*集計シート!$R$46*$V$46*44/12</f>
        <v>0</v>
      </c>
      <c r="J46" s="273">
        <f>集計シート!J46*集計シート!$R$46*$V$46*44/12</f>
        <v>0</v>
      </c>
      <c r="K46" s="273">
        <f>集計シート!K46*集計シート!$R$46*$V$46*44/12</f>
        <v>0</v>
      </c>
      <c r="L46" s="273">
        <f>集計シート!L46*集計シート!$R$46*$V$46*44/12</f>
        <v>0</v>
      </c>
      <c r="M46" s="273">
        <f>集計シート!M46*集計シート!$R$46*$V$46*44/12</f>
        <v>0</v>
      </c>
      <c r="N46" s="273">
        <f>集計シート!N46*集計シート!$R$46*$V$46*44/12</f>
        <v>0</v>
      </c>
      <c r="O46" s="273">
        <f>集計シート!O46*集計シート!$R$46*$V$46*44/12</f>
        <v>0</v>
      </c>
      <c r="P46" s="273">
        <f>集計シート!P46*集計シート!$R$46*$V$46*44/12</f>
        <v>0</v>
      </c>
      <c r="Q46" s="274">
        <f t="shared" si="4"/>
        <v>0</v>
      </c>
      <c r="R46" s="266">
        <v>45</v>
      </c>
      <c r="S46" s="113" t="s">
        <v>88</v>
      </c>
      <c r="T46" s="267">
        <f t="shared" si="5"/>
        <v>0</v>
      </c>
      <c r="U46" s="268">
        <f t="shared" ref="U46:U51" si="6">T46*V46*(44/12)</f>
        <v>0</v>
      </c>
      <c r="V46" s="116">
        <f>IF(別紙1!$I$7=0.000579,$AD$46,$AE$46)</f>
        <v>1.3599999999999999E-2</v>
      </c>
      <c r="AD46" s="163">
        <v>1.3599999999999999E-2</v>
      </c>
      <c r="AE46" s="252">
        <v>1.3599999999999999E-2</v>
      </c>
      <c r="AF46" s="163"/>
    </row>
    <row r="47" spans="2:32" s="71" customFormat="1" ht="15" customHeight="1">
      <c r="B47" s="375"/>
      <c r="C47" s="108" t="s">
        <v>92</v>
      </c>
      <c r="D47" s="109" t="s">
        <v>93</v>
      </c>
      <c r="E47" s="275">
        <f>集計シート!E47*集計シート!$R$47/集計シート!$K$30*V$47*44/12</f>
        <v>0</v>
      </c>
      <c r="F47" s="275">
        <f>集計シート!F47*集計シート!$R$47/集計シート!$K$30*W$47*44/12</f>
        <v>0</v>
      </c>
      <c r="G47" s="275">
        <f>集計シート!G47*集計シート!$R$47/集計シート!$K$30*X$47*44/12</f>
        <v>0</v>
      </c>
      <c r="H47" s="275">
        <f>集計シート!H47*集計シート!$R$47/集計シート!$K$30*Y$47*44/12</f>
        <v>0</v>
      </c>
      <c r="I47" s="275">
        <f>集計シート!I47*集計シート!$R$47/集計シート!$K$30*Z$47*44/12</f>
        <v>0</v>
      </c>
      <c r="J47" s="275">
        <f>集計シート!J47*集計シート!$R$47/集計シート!$K$30*AA$47*44/12</f>
        <v>0</v>
      </c>
      <c r="K47" s="275">
        <f>集計シート!K47*集計シート!$R$47/集計シート!$K$30*AB$47*44/12</f>
        <v>0</v>
      </c>
      <c r="L47" s="275">
        <f>集計シート!L47*集計シート!$R$47/集計シート!$K$30*AC$47*44/12</f>
        <v>0</v>
      </c>
      <c r="M47" s="275">
        <f>集計シート!M47*集計シート!$R$47/集計シート!$K$30*AD$47*44/12</f>
        <v>0</v>
      </c>
      <c r="N47" s="275">
        <f>集計シート!N47*集計シート!$R$47/集計シート!$K$30*AE$47*44/12</f>
        <v>0</v>
      </c>
      <c r="O47" s="275">
        <f>集計シート!O47*集計シート!$R$47/集計シート!$K$30*AF$47*44/12</f>
        <v>0</v>
      </c>
      <c r="P47" s="275">
        <f>集計シート!P47*集計シート!$R$47/集計シート!$K$30*AG$47*44/12</f>
        <v>0</v>
      </c>
      <c r="Q47" s="276">
        <f t="shared" si="4"/>
        <v>0</v>
      </c>
      <c r="R47" s="120">
        <f>$P$30</f>
        <v>50.8</v>
      </c>
      <c r="S47" s="113" t="s">
        <v>94</v>
      </c>
      <c r="T47" s="267">
        <f>Q47/$K$30*R47</f>
        <v>0</v>
      </c>
      <c r="U47" s="268">
        <f t="shared" si="6"/>
        <v>0</v>
      </c>
      <c r="V47" s="121">
        <f>IF(別紙1!$I$7=0.000579,$AD$47,$AE$47)</f>
        <v>1.6056000000000001E-2</v>
      </c>
      <c r="AD47" s="252">
        <v>1.61E-2</v>
      </c>
      <c r="AE47" s="252">
        <v>1.6056000000000001E-2</v>
      </c>
      <c r="AF47" s="252"/>
    </row>
    <row r="48" spans="2:32" s="71" customFormat="1" ht="15" customHeight="1">
      <c r="B48" s="375"/>
      <c r="C48" s="108" t="s">
        <v>98</v>
      </c>
      <c r="D48" s="109" t="s">
        <v>99</v>
      </c>
      <c r="E48" s="277">
        <f>集計シート!E48*集計シート!$R$48*$V$48*44/12</f>
        <v>0</v>
      </c>
      <c r="F48" s="277">
        <f>集計シート!F48*集計シート!$R$48*$V$48*44/12</f>
        <v>0</v>
      </c>
      <c r="G48" s="277">
        <f>集計シート!G48*集計シート!$R$48*$V$48*44/12</f>
        <v>0</v>
      </c>
      <c r="H48" s="277">
        <f>集計シート!H48*集計シート!$R$48*$V$48*44/12</f>
        <v>0</v>
      </c>
      <c r="I48" s="277">
        <f>集計シート!I48*集計シート!$R$48*$V$48*44/12</f>
        <v>0</v>
      </c>
      <c r="J48" s="277">
        <f>集計シート!J48*集計シート!$R$48*$V$48*44/12</f>
        <v>0</v>
      </c>
      <c r="K48" s="277">
        <f>集計シート!K48*集計シート!$R$48*$V$48*44/12</f>
        <v>0</v>
      </c>
      <c r="L48" s="277">
        <f>集計シート!L48*集計シート!$R$48*$V$48*44/12</f>
        <v>0</v>
      </c>
      <c r="M48" s="277">
        <f>集計シート!M48*集計シート!$R$48*$V$48*44/12</f>
        <v>0</v>
      </c>
      <c r="N48" s="277">
        <f>集計シート!N48*集計シート!$R$48*$V$48*44/12</f>
        <v>0</v>
      </c>
      <c r="O48" s="277">
        <f>集計シート!O48*集計シート!$R$48*$V$48*44/12</f>
        <v>0</v>
      </c>
      <c r="P48" s="277">
        <f>集計シート!P48*集計シート!$R$48*$V$48*44/12</f>
        <v>0</v>
      </c>
      <c r="Q48" s="276">
        <f t="shared" si="4"/>
        <v>0</v>
      </c>
      <c r="R48" s="120">
        <v>39.1</v>
      </c>
      <c r="S48" s="113" t="s">
        <v>100</v>
      </c>
      <c r="T48" s="267">
        <f t="shared" si="5"/>
        <v>0</v>
      </c>
      <c r="U48" s="268">
        <f t="shared" si="6"/>
        <v>0</v>
      </c>
      <c r="V48" s="116">
        <f>IF(別紙1!$I$7=0.000579,$AD$48,$AE$48)</f>
        <v>1.9179999999999999E-2</v>
      </c>
      <c r="AD48" s="163">
        <v>1.89E-2</v>
      </c>
      <c r="AE48" s="252">
        <v>1.9179999999999999E-2</v>
      </c>
      <c r="AF48" s="163"/>
    </row>
    <row r="49" spans="2:32" s="71" customFormat="1" ht="15" customHeight="1">
      <c r="B49" s="375"/>
      <c r="C49" s="108" t="s">
        <v>101</v>
      </c>
      <c r="D49" s="109" t="s">
        <v>99</v>
      </c>
      <c r="E49" s="277">
        <f>集計シート!E49*集計シート!$R$49*$V$49*44/12</f>
        <v>0</v>
      </c>
      <c r="F49" s="277">
        <f>集計シート!F49*集計シート!$R$49*$V$49*44/12</f>
        <v>0</v>
      </c>
      <c r="G49" s="277">
        <f>集計シート!G49*集計シート!$R$49*$V$49*44/12</f>
        <v>0</v>
      </c>
      <c r="H49" s="277">
        <f>集計シート!H49*集計シート!$R$49*$V$49*44/12</f>
        <v>0</v>
      </c>
      <c r="I49" s="277">
        <f>集計シート!I49*集計シート!$R$49*$V$49*44/12</f>
        <v>0</v>
      </c>
      <c r="J49" s="277">
        <f>集計シート!J49*集計シート!$R$49*$V$49*44/12</f>
        <v>0</v>
      </c>
      <c r="K49" s="277">
        <f>集計シート!K49*集計シート!$R$49*$V$49*44/12</f>
        <v>0</v>
      </c>
      <c r="L49" s="277">
        <f>集計シート!L49*集計シート!$R$49*$V$49*44/12</f>
        <v>0</v>
      </c>
      <c r="M49" s="277">
        <f>集計シート!M49*集計シート!$R$49*$V$49*44/12</f>
        <v>0</v>
      </c>
      <c r="N49" s="277">
        <f>集計シート!N49*集計シート!$R$49*$V$49*44/12</f>
        <v>0</v>
      </c>
      <c r="O49" s="277">
        <f>集計シート!O49*集計シート!$R$49*$V$49*44/12</f>
        <v>0</v>
      </c>
      <c r="P49" s="277">
        <f>集計シート!P49*集計シート!$R$49*$V$49*44/12</f>
        <v>0</v>
      </c>
      <c r="Q49" s="276">
        <f t="shared" si="4"/>
        <v>0</v>
      </c>
      <c r="R49" s="120">
        <v>36.700000000000003</v>
      </c>
      <c r="S49" s="113" t="s">
        <v>100</v>
      </c>
      <c r="T49" s="267">
        <f t="shared" si="5"/>
        <v>0</v>
      </c>
      <c r="U49" s="268">
        <f t="shared" si="6"/>
        <v>0</v>
      </c>
      <c r="V49" s="116">
        <f>IF(別紙1!$I$7=0.000579,$AD$49,$AE$49)</f>
        <v>1.8579999999999999E-2</v>
      </c>
      <c r="AD49" s="163">
        <v>1.8499999999999999E-2</v>
      </c>
      <c r="AE49" s="252">
        <v>1.8579999999999999E-2</v>
      </c>
      <c r="AF49" s="163"/>
    </row>
    <row r="50" spans="2:32" s="71" customFormat="1" ht="15" customHeight="1">
      <c r="B50" s="375"/>
      <c r="C50" s="108" t="s">
        <v>102</v>
      </c>
      <c r="D50" s="109" t="s">
        <v>99</v>
      </c>
      <c r="E50" s="277">
        <f>集計シート!E50*集計シート!$R$50*$V$50*44/12</f>
        <v>0</v>
      </c>
      <c r="F50" s="277">
        <f>集計シート!F50*集計シート!$R$50*$V$50*44/12</f>
        <v>0</v>
      </c>
      <c r="G50" s="277">
        <f>集計シート!G50*集計シート!$R$50*$V$50*44/12</f>
        <v>0</v>
      </c>
      <c r="H50" s="277">
        <f>集計シート!H50*集計シート!$R$50*$V$50*44/12</f>
        <v>0</v>
      </c>
      <c r="I50" s="277">
        <f>集計シート!I50*集計シート!$R$50*$V$50*44/12</f>
        <v>0</v>
      </c>
      <c r="J50" s="277">
        <f>集計シート!J50*集計シート!$R$50*$V$50*44/12</f>
        <v>0</v>
      </c>
      <c r="K50" s="277">
        <f>集計シート!K50*集計シート!$R$50*$V$50*44/12</f>
        <v>0</v>
      </c>
      <c r="L50" s="277">
        <f>集計シート!L50*集計シート!$R$50*$V$50*44/12</f>
        <v>0</v>
      </c>
      <c r="M50" s="277">
        <f>集計シート!M50*集計シート!$R$50*$V$50*44/12</f>
        <v>0</v>
      </c>
      <c r="N50" s="277">
        <f>集計シート!N50*集計シート!$R$50*$V$50*44/12</f>
        <v>0</v>
      </c>
      <c r="O50" s="277">
        <f>集計シート!O50*集計シート!$R$50*$V$50*44/12</f>
        <v>0</v>
      </c>
      <c r="P50" s="277">
        <f>集計シート!P50*集計シート!$R$50*$V$50*44/12</f>
        <v>0</v>
      </c>
      <c r="Q50" s="276">
        <f t="shared" si="4"/>
        <v>0</v>
      </c>
      <c r="R50" s="120">
        <v>37.699999999999996</v>
      </c>
      <c r="S50" s="113" t="s">
        <v>100</v>
      </c>
      <c r="T50" s="267">
        <f t="shared" si="5"/>
        <v>0</v>
      </c>
      <c r="U50" s="268">
        <f t="shared" si="6"/>
        <v>0</v>
      </c>
      <c r="V50" s="116">
        <f>IF(別紙1!$I$7=0.000579,$AD$50,$AE$50)</f>
        <v>1.8953999999999999E-2</v>
      </c>
      <c r="AD50" s="163">
        <v>1.8700000000000001E-2</v>
      </c>
      <c r="AE50" s="252">
        <v>1.8953999999999999E-2</v>
      </c>
      <c r="AF50" s="163"/>
    </row>
    <row r="51" spans="2:32" s="71" customFormat="1" ht="15" customHeight="1">
      <c r="B51" s="375"/>
      <c r="C51" s="124" t="s">
        <v>103</v>
      </c>
      <c r="D51" s="125"/>
      <c r="E51" s="277">
        <f>集計シート!E51*集計シート!$R$51*$V$51*44/12</f>
        <v>0</v>
      </c>
      <c r="F51" s="277">
        <f>集計シート!F51*集計シート!$R$51*$V$51*44/12</f>
        <v>0</v>
      </c>
      <c r="G51" s="277">
        <f>集計シート!G51*集計シート!$R$51*$V$51*44/12</f>
        <v>0</v>
      </c>
      <c r="H51" s="277">
        <f>集計シート!H51*集計シート!$R$51*$V$51*44/12</f>
        <v>0</v>
      </c>
      <c r="I51" s="277">
        <f>集計シート!I51*集計シート!$R$51*$V$51*44/12</f>
        <v>0</v>
      </c>
      <c r="J51" s="277">
        <f>集計シート!J51*集計シート!$R$51*$V$51*44/12</f>
        <v>0</v>
      </c>
      <c r="K51" s="277">
        <f>集計シート!K51*集計シート!$R$51*$V$51*44/12</f>
        <v>0</v>
      </c>
      <c r="L51" s="277">
        <f>集計シート!L51*集計シート!$R$51*$V$51*44/12</f>
        <v>0</v>
      </c>
      <c r="M51" s="277">
        <f>集計シート!M51*集計シート!$R$51*$V$51*44/12</f>
        <v>0</v>
      </c>
      <c r="N51" s="277">
        <f>集計シート!N51*集計シート!$R$51*$V$51*44/12</f>
        <v>0</v>
      </c>
      <c r="O51" s="277">
        <f>集計シート!O51*集計シート!$R$51*$V$51*44/12</f>
        <v>0</v>
      </c>
      <c r="P51" s="277">
        <f>集計シート!P51*集計シート!$R$51*$V$51*44/12</f>
        <v>0</v>
      </c>
      <c r="Q51" s="276">
        <f t="shared" si="4"/>
        <v>0</v>
      </c>
      <c r="R51" s="266"/>
      <c r="S51" s="270"/>
      <c r="T51" s="267">
        <f t="shared" si="5"/>
        <v>0</v>
      </c>
      <c r="U51" s="127">
        <f t="shared" si="6"/>
        <v>0</v>
      </c>
      <c r="V51" s="128"/>
      <c r="AD51" s="253"/>
      <c r="AE51" s="297"/>
      <c r="AF51" s="253"/>
    </row>
    <row r="52" spans="2:32" s="71" customFormat="1" ht="15" customHeight="1" thickBot="1">
      <c r="B52" s="175" t="s">
        <v>204</v>
      </c>
      <c r="C52" s="98"/>
      <c r="D52" s="84"/>
      <c r="E52" s="260">
        <f>SUM(E46:E51)</f>
        <v>0</v>
      </c>
      <c r="F52" s="260">
        <f t="shared" ref="F52:P52" si="7">SUM(F46:F51)</f>
        <v>0</v>
      </c>
      <c r="G52" s="260">
        <f t="shared" si="7"/>
        <v>0</v>
      </c>
      <c r="H52" s="260">
        <f t="shared" si="7"/>
        <v>0</v>
      </c>
      <c r="I52" s="260">
        <f t="shared" si="7"/>
        <v>0</v>
      </c>
      <c r="J52" s="260">
        <f t="shared" si="7"/>
        <v>0</v>
      </c>
      <c r="K52" s="260">
        <f t="shared" si="7"/>
        <v>0</v>
      </c>
      <c r="L52" s="260">
        <f t="shared" si="7"/>
        <v>0</v>
      </c>
      <c r="M52" s="260">
        <f t="shared" si="7"/>
        <v>0</v>
      </c>
      <c r="N52" s="260">
        <f t="shared" si="7"/>
        <v>0</v>
      </c>
      <c r="O52" s="260">
        <f t="shared" si="7"/>
        <v>0</v>
      </c>
      <c r="P52" s="260">
        <f t="shared" si="7"/>
        <v>0</v>
      </c>
      <c r="Q52" s="260" t="s">
        <v>83</v>
      </c>
      <c r="R52" s="100" t="s">
        <v>105</v>
      </c>
      <c r="S52" s="101" t="s">
        <v>105</v>
      </c>
      <c r="T52" s="261">
        <f>SUM(T45:T51)</f>
        <v>0</v>
      </c>
      <c r="U52" s="103">
        <f>SUM(U45:U51)</f>
        <v>0</v>
      </c>
      <c r="V52" s="129" t="s">
        <v>105</v>
      </c>
      <c r="AD52" s="254" t="s">
        <v>105</v>
      </c>
      <c r="AE52" s="298" t="s">
        <v>105</v>
      </c>
      <c r="AF52" s="254" t="s">
        <v>105</v>
      </c>
    </row>
    <row r="53" spans="2:32" s="71" customFormat="1" ht="15" customHeight="1">
      <c r="B53" s="403" t="s">
        <v>182</v>
      </c>
      <c r="C53" s="88" t="s">
        <v>108</v>
      </c>
      <c r="D53" s="89" t="s">
        <v>87</v>
      </c>
      <c r="E53" s="275">
        <f>集計シート!E54*集計シート!$R$54*$V$53*44/12</f>
        <v>0</v>
      </c>
      <c r="F53" s="275">
        <f>集計シート!F54*集計シート!$R$54*$V$53*44/12</f>
        <v>0</v>
      </c>
      <c r="G53" s="275">
        <f>集計シート!G54*集計シート!$R$54*$V$53*44/12</f>
        <v>0</v>
      </c>
      <c r="H53" s="275">
        <f>集計シート!H54*集計シート!$R$54*$V$53*44/12</f>
        <v>0</v>
      </c>
      <c r="I53" s="275">
        <f>集計シート!I54*集計シート!$R$54*$V$53*44/12</f>
        <v>0</v>
      </c>
      <c r="J53" s="275">
        <f>集計シート!J54*集計シート!$R$54*$V$53*44/12</f>
        <v>0</v>
      </c>
      <c r="K53" s="275">
        <f>集計シート!K54*集計シート!$R$54*$V$53*44/12</f>
        <v>0</v>
      </c>
      <c r="L53" s="275">
        <f>集計シート!L54*集計シート!$R$54*$V$53*44/12</f>
        <v>0</v>
      </c>
      <c r="M53" s="275">
        <f>集計シート!M54*集計シート!$R$54*$V$53*44/12</f>
        <v>0</v>
      </c>
      <c r="N53" s="275">
        <f>集計シート!N54*集計シート!$R$54*$V$53*44/12</f>
        <v>0</v>
      </c>
      <c r="O53" s="275">
        <f>集計シート!O54*集計シート!$R$54*$V$53*44/12</f>
        <v>0</v>
      </c>
      <c r="P53" s="275">
        <f>集計シート!P54*集計シート!$R$54*$V$53*44/12</f>
        <v>0</v>
      </c>
      <c r="Q53" s="278">
        <f>SUM(E53:P53)</f>
        <v>0</v>
      </c>
      <c r="R53" s="266">
        <v>45</v>
      </c>
      <c r="S53" s="93" t="s">
        <v>88</v>
      </c>
      <c r="T53" s="258">
        <f>R53*Q53</f>
        <v>0</v>
      </c>
      <c r="U53" s="268">
        <f>T53*V53*(44/12)</f>
        <v>0</v>
      </c>
      <c r="V53" s="116">
        <f>IF(別紙1!$I$7=0.000579,$AD$53,$AE$53)</f>
        <v>1.3599999999999999E-2</v>
      </c>
      <c r="AD53" s="163">
        <v>1.3599999999999999E-2</v>
      </c>
      <c r="AE53" s="252">
        <v>1.3599999999999999E-2</v>
      </c>
      <c r="AF53" s="163"/>
    </row>
    <row r="54" spans="2:32" s="71" customFormat="1" ht="15" customHeight="1">
      <c r="B54" s="403"/>
      <c r="C54" s="108" t="s">
        <v>92</v>
      </c>
      <c r="D54" s="139" t="s">
        <v>93</v>
      </c>
      <c r="E54" s="275">
        <f>集計シート!E55*集計シート!$R$47/集計シート!$K$30*V$47*44/12</f>
        <v>0</v>
      </c>
      <c r="F54" s="275">
        <f>集計シート!F55*集計シート!$R$47/集計シート!$K$30*W$47*44/12</f>
        <v>0</v>
      </c>
      <c r="G54" s="275">
        <f>集計シート!G55*集計シート!$R$47/集計シート!$K$30*X$47*44/12</f>
        <v>0</v>
      </c>
      <c r="H54" s="275">
        <f>集計シート!H55*集計シート!$R$47/集計シート!$K$30*Y$47*44/12</f>
        <v>0</v>
      </c>
      <c r="I54" s="275">
        <f>集計シート!I55*集計シート!$R$47/集計シート!$K$30*Z$47*44/12</f>
        <v>0</v>
      </c>
      <c r="J54" s="275">
        <f>集計シート!J55*集計シート!$R$47/集計シート!$K$30*AA$47*44/12</f>
        <v>0</v>
      </c>
      <c r="K54" s="275">
        <f>集計シート!K55*集計シート!$R$47/集計シート!$K$30*AB$47*44/12</f>
        <v>0</v>
      </c>
      <c r="L54" s="275">
        <f>集計シート!L55*集計シート!$R$47/集計シート!$K$30*AC$47*44/12</f>
        <v>0</v>
      </c>
      <c r="M54" s="275">
        <f>集計シート!M55*集計シート!$R$47/集計シート!$K$30*AD$47*44/12</f>
        <v>0</v>
      </c>
      <c r="N54" s="275">
        <f>集計シート!N55*集計シート!$R$47/集計シート!$K$30*AE$47*44/12</f>
        <v>0</v>
      </c>
      <c r="O54" s="275">
        <f>集計シート!O55*集計シート!$R$47/集計シート!$K$30*AF$47*44/12</f>
        <v>0</v>
      </c>
      <c r="P54" s="275">
        <f>集計シート!P55*集計シート!$R$47/集計シート!$K$30*AG$47*44/12</f>
        <v>0</v>
      </c>
      <c r="Q54" s="276">
        <f>SUM(E54:P54)</f>
        <v>0</v>
      </c>
      <c r="R54" s="120">
        <f>$P$30</f>
        <v>50.8</v>
      </c>
      <c r="S54" s="113" t="s">
        <v>94</v>
      </c>
      <c r="T54" s="267">
        <f>Q54/$K$30*R54</f>
        <v>0</v>
      </c>
      <c r="U54" s="268">
        <f>T54*V54*(44/12)</f>
        <v>0</v>
      </c>
      <c r="V54" s="121">
        <f>IF(別紙1!$I$7=0.000579,$AD$54,$AE$54)</f>
        <v>1.6056000000000001E-2</v>
      </c>
      <c r="AD54" s="252">
        <v>1.61E-2</v>
      </c>
      <c r="AE54" s="252">
        <v>1.6056000000000001E-2</v>
      </c>
      <c r="AF54" s="252"/>
    </row>
    <row r="55" spans="2:32" s="71" customFormat="1" ht="15" customHeight="1">
      <c r="B55" s="404"/>
      <c r="C55" s="108" t="s">
        <v>98</v>
      </c>
      <c r="D55" s="109" t="s">
        <v>99</v>
      </c>
      <c r="E55" s="277">
        <f>集計シート!E56*集計シート!$R$48*$V$48*44/12</f>
        <v>0</v>
      </c>
      <c r="F55" s="277">
        <f>集計シート!F56*集計シート!$R$48*$V$48*44/12</f>
        <v>0</v>
      </c>
      <c r="G55" s="277">
        <f>集計シート!G56*集計シート!$R$48*$V$48*44/12</f>
        <v>0</v>
      </c>
      <c r="H55" s="277">
        <f>集計シート!H56*集計シート!$R$48*$V$48*44/12</f>
        <v>0</v>
      </c>
      <c r="I55" s="277">
        <f>集計シート!I56*集計シート!$R$48*$V$48*44/12</f>
        <v>0</v>
      </c>
      <c r="J55" s="277">
        <f>集計シート!J56*集計シート!$R$48*$V$48*44/12</f>
        <v>0</v>
      </c>
      <c r="K55" s="277">
        <f>集計シート!K56*集計シート!$R$48*$V$48*44/12</f>
        <v>0</v>
      </c>
      <c r="L55" s="277">
        <f>集計シート!L56*集計シート!$R$48*$V$48*44/12</f>
        <v>0</v>
      </c>
      <c r="M55" s="277">
        <f>集計シート!M56*集計シート!$R$48*$V$48*44/12</f>
        <v>0</v>
      </c>
      <c r="N55" s="277">
        <f>集計シート!N56*集計シート!$R$48*$V$48*44/12</f>
        <v>0</v>
      </c>
      <c r="O55" s="277">
        <f>集計シート!O56*集計シート!$R$48*$V$48*44/12</f>
        <v>0</v>
      </c>
      <c r="P55" s="277">
        <f>集計シート!P56*集計シート!$R$48*$V$48*44/12</f>
        <v>0</v>
      </c>
      <c r="Q55" s="276">
        <f>SUM(E55:P55)</f>
        <v>0</v>
      </c>
      <c r="R55" s="140">
        <v>39.1</v>
      </c>
      <c r="S55" s="113" t="s">
        <v>100</v>
      </c>
      <c r="T55" s="267">
        <f>R55*Q55</f>
        <v>0</v>
      </c>
      <c r="U55" s="268">
        <f>T55*V55*(44/12)</f>
        <v>0</v>
      </c>
      <c r="V55" s="116">
        <f>IF(別紙1!$I$7=0.000579,$AD$55,$AE$55)</f>
        <v>1.9179999999999999E-2</v>
      </c>
      <c r="AD55" s="163">
        <v>1.89E-2</v>
      </c>
      <c r="AE55" s="252">
        <v>1.9179999999999999E-2</v>
      </c>
      <c r="AF55" s="163"/>
    </row>
    <row r="56" spans="2:32" s="71" customFormat="1" ht="15" customHeight="1">
      <c r="B56" s="404"/>
      <c r="C56" s="124" t="s">
        <v>103</v>
      </c>
      <c r="D56" s="125"/>
      <c r="E56" s="277">
        <f>集計シート!E57*集計シート!$R$49*$V$49*44/12</f>
        <v>0</v>
      </c>
      <c r="F56" s="277">
        <f>集計シート!F57*集計シート!$R$49*$V$49*44/12</f>
        <v>0</v>
      </c>
      <c r="G56" s="277">
        <f>集計シート!G57*集計シート!$R$49*$V$49*44/12</f>
        <v>0</v>
      </c>
      <c r="H56" s="277">
        <f>集計シート!H57*集計シート!$R$49*$V$49*44/12</f>
        <v>0</v>
      </c>
      <c r="I56" s="277">
        <f>集計シート!I57*集計シート!$R$49*$V$49*44/12</f>
        <v>0</v>
      </c>
      <c r="J56" s="277">
        <f>集計シート!J57*集計シート!$R$49*$V$49*44/12</f>
        <v>0</v>
      </c>
      <c r="K56" s="277">
        <f>集計シート!K57*集計シート!$R$49*$V$49*44/12</f>
        <v>0</v>
      </c>
      <c r="L56" s="277">
        <f>集計シート!L57*集計シート!$R$49*$V$49*44/12</f>
        <v>0</v>
      </c>
      <c r="M56" s="277">
        <f>集計シート!M57*集計シート!$R$49*$V$49*44/12</f>
        <v>0</v>
      </c>
      <c r="N56" s="277">
        <f>集計シート!N57*集計シート!$R$49*$V$49*44/12</f>
        <v>0</v>
      </c>
      <c r="O56" s="277">
        <f>集計シート!O57*集計シート!$R$49*$V$49*44/12</f>
        <v>0</v>
      </c>
      <c r="P56" s="277">
        <f>集計シート!P57*集計シート!$R$49*$V$49*44/12</f>
        <v>0</v>
      </c>
      <c r="Q56" s="276">
        <f>SUM(E56:P56)</f>
        <v>0</v>
      </c>
      <c r="R56" s="266">
        <v>40</v>
      </c>
      <c r="S56" s="270"/>
      <c r="T56" s="267">
        <f>R56*Q56</f>
        <v>0</v>
      </c>
      <c r="U56" s="127">
        <f>T56*V56*(44/12)</f>
        <v>0</v>
      </c>
      <c r="V56" s="128">
        <v>0.01</v>
      </c>
      <c r="AD56" s="253"/>
      <c r="AE56" s="297"/>
      <c r="AF56" s="253"/>
    </row>
    <row r="57" spans="2:32" s="71" customFormat="1" ht="15" customHeight="1">
      <c r="B57" s="404"/>
      <c r="C57" s="108" t="s">
        <v>109</v>
      </c>
      <c r="D57" s="109" t="s">
        <v>79</v>
      </c>
      <c r="E57" s="279"/>
      <c r="F57" s="279"/>
      <c r="G57" s="279"/>
      <c r="H57" s="279"/>
      <c r="I57" s="279"/>
      <c r="J57" s="279"/>
      <c r="K57" s="279"/>
      <c r="L57" s="279"/>
      <c r="M57" s="279"/>
      <c r="N57" s="279"/>
      <c r="O57" s="279"/>
      <c r="P57" s="275" ph="1"/>
      <c r="Q57" s="280">
        <f>SUM(E57:P57)</f>
        <v>0</v>
      </c>
      <c r="R57" s="92">
        <v>9.9699999999999989</v>
      </c>
      <c r="S57" s="113" t="s">
        <v>80</v>
      </c>
      <c r="T57" s="267">
        <f>-R57*Q57</f>
        <v>0</v>
      </c>
      <c r="U57" s="268">
        <f>-Q57*V57</f>
        <v>0</v>
      </c>
      <c r="V57" s="116">
        <f>IF(別紙1!$I$7=0.000579,$AD$57,$AE$57)</f>
        <v>0.434</v>
      </c>
      <c r="AD57" s="163">
        <v>0.57899999999999996</v>
      </c>
      <c r="AE57" s="252">
        <v>0.434</v>
      </c>
      <c r="AF57" s="163">
        <v>0.438</v>
      </c>
    </row>
    <row r="58" spans="2:32" s="71" customFormat="1" ht="19.350000000000001" customHeight="1" thickBot="1">
      <c r="B58" s="175" t="s">
        <v>204</v>
      </c>
      <c r="C58" s="98"/>
      <c r="D58" s="84"/>
      <c r="E58" s="260">
        <f>SUM(E53:E56)</f>
        <v>0</v>
      </c>
      <c r="F58" s="260">
        <f t="shared" ref="F58:P58" si="8">SUM(F53:F56)</f>
        <v>0</v>
      </c>
      <c r="G58" s="260">
        <f t="shared" si="8"/>
        <v>0</v>
      </c>
      <c r="H58" s="260">
        <f t="shared" si="8"/>
        <v>0</v>
      </c>
      <c r="I58" s="260">
        <f t="shared" si="8"/>
        <v>0</v>
      </c>
      <c r="J58" s="260">
        <f t="shared" si="8"/>
        <v>0</v>
      </c>
      <c r="K58" s="260">
        <f t="shared" si="8"/>
        <v>0</v>
      </c>
      <c r="L58" s="260">
        <f t="shared" si="8"/>
        <v>0</v>
      </c>
      <c r="M58" s="260">
        <f t="shared" si="8"/>
        <v>0</v>
      </c>
      <c r="N58" s="260">
        <f t="shared" si="8"/>
        <v>0</v>
      </c>
      <c r="O58" s="260">
        <f t="shared" si="8"/>
        <v>0</v>
      </c>
      <c r="P58" s="260">
        <f t="shared" si="8"/>
        <v>0</v>
      </c>
      <c r="Q58" s="260" t="s">
        <v>83</v>
      </c>
      <c r="R58" s="100" t="s">
        <v>105</v>
      </c>
      <c r="S58" s="101" t="s">
        <v>105</v>
      </c>
      <c r="T58" s="261">
        <f>SUM(T53:T57)</f>
        <v>0</v>
      </c>
      <c r="U58" s="103">
        <f>SUM(U53:U57)</f>
        <v>0</v>
      </c>
      <c r="V58" s="129" t="s">
        <v>105</v>
      </c>
      <c r="AD58" s="254" t="s">
        <v>105</v>
      </c>
      <c r="AE58" s="254" t="s">
        <v>105</v>
      </c>
      <c r="AF58" s="254" t="s">
        <v>105</v>
      </c>
    </row>
    <row r="59" spans="2:32" s="71" customFormat="1" ht="15" customHeight="1">
      <c r="B59" s="177" t="s">
        <v>110</v>
      </c>
      <c r="C59" s="88" t="s">
        <v>78</v>
      </c>
      <c r="D59" s="89" t="s">
        <v>79</v>
      </c>
      <c r="E59" s="262"/>
      <c r="F59" s="262"/>
      <c r="G59" s="262"/>
      <c r="H59" s="262"/>
      <c r="I59" s="262"/>
      <c r="J59" s="262"/>
      <c r="K59" s="262"/>
      <c r="L59" s="262"/>
      <c r="M59" s="262"/>
      <c r="N59" s="262"/>
      <c r="O59" s="262"/>
      <c r="P59" s="262"/>
      <c r="Q59" s="257">
        <f>SUM(E59:P59)</f>
        <v>0</v>
      </c>
      <c r="R59" s="142">
        <v>9.9699999999999989</v>
      </c>
      <c r="S59" s="93" t="s">
        <v>80</v>
      </c>
      <c r="T59" s="258">
        <f>R59*Q59</f>
        <v>0</v>
      </c>
      <c r="U59" s="259">
        <f>Q59*V59</f>
        <v>0</v>
      </c>
      <c r="V59" s="96">
        <f>IF(別紙1!$I$7=0.000579,$AD$59,$AE$59)</f>
        <v>0.434</v>
      </c>
      <c r="AD59" s="250">
        <v>0.57899999999999996</v>
      </c>
      <c r="AE59" s="250">
        <v>0.434</v>
      </c>
      <c r="AF59" s="250">
        <v>0.438</v>
      </c>
    </row>
    <row r="60" spans="2:32" s="71" customFormat="1" ht="15" customHeight="1" thickBot="1">
      <c r="B60" s="178" t="s">
        <v>205</v>
      </c>
      <c r="C60" s="143"/>
      <c r="D60" s="143"/>
      <c r="E60" s="260" t="s">
        <v>83</v>
      </c>
      <c r="F60" s="260" t="s">
        <v>83</v>
      </c>
      <c r="G60" s="260" t="s">
        <v>83</v>
      </c>
      <c r="H60" s="260" t="s">
        <v>83</v>
      </c>
      <c r="I60" s="260" t="s">
        <v>83</v>
      </c>
      <c r="J60" s="260" t="s">
        <v>83</v>
      </c>
      <c r="K60" s="260" t="s">
        <v>83</v>
      </c>
      <c r="L60" s="260" t="s">
        <v>83</v>
      </c>
      <c r="M60" s="260" t="s">
        <v>83</v>
      </c>
      <c r="N60" s="260" t="s">
        <v>83</v>
      </c>
      <c r="O60" s="260" t="s">
        <v>83</v>
      </c>
      <c r="P60" s="260" t="s">
        <v>83</v>
      </c>
      <c r="Q60" s="260" t="s">
        <v>83</v>
      </c>
      <c r="R60" s="100" t="s">
        <v>105</v>
      </c>
      <c r="S60" s="101" t="s">
        <v>105</v>
      </c>
      <c r="T60" s="261">
        <f>SUM(T59)</f>
        <v>0</v>
      </c>
      <c r="U60" s="103">
        <f>SUM(U59)</f>
        <v>0</v>
      </c>
      <c r="V60" s="129" t="s">
        <v>105</v>
      </c>
      <c r="AD60" s="254" t="s">
        <v>105</v>
      </c>
      <c r="AE60" s="254" t="s">
        <v>105</v>
      </c>
      <c r="AF60" s="254" t="s">
        <v>105</v>
      </c>
    </row>
    <row r="61" spans="2:32" s="71" customFormat="1" ht="15" customHeight="1">
      <c r="B61" s="144" t="s">
        <v>112</v>
      </c>
      <c r="C61" s="145"/>
      <c r="D61" s="145"/>
      <c r="E61" s="281"/>
      <c r="F61" s="281"/>
      <c r="G61" s="281"/>
      <c r="H61" s="281"/>
      <c r="I61" s="281"/>
      <c r="J61" s="281"/>
      <c r="K61" s="281"/>
      <c r="L61" s="281"/>
      <c r="M61" s="281"/>
      <c r="N61" s="281"/>
      <c r="O61" s="281"/>
      <c r="P61" s="281"/>
      <c r="Q61" s="281"/>
      <c r="R61" s="147" t="s">
        <v>105</v>
      </c>
      <c r="S61" s="145" t="s">
        <v>105</v>
      </c>
      <c r="T61" s="282">
        <f>T36+T44+T52+T58+T60</f>
        <v>0</v>
      </c>
      <c r="U61" s="149" t="s">
        <v>83</v>
      </c>
      <c r="V61" s="150" t="s">
        <v>83</v>
      </c>
    </row>
    <row r="62" spans="2:32" s="71" customFormat="1" ht="15" customHeight="1" thickBot="1">
      <c r="B62" s="151" t="s">
        <v>113</v>
      </c>
      <c r="C62" s="101"/>
      <c r="D62" s="101"/>
      <c r="E62" s="283"/>
      <c r="F62" s="283"/>
      <c r="G62" s="283"/>
      <c r="H62" s="283"/>
      <c r="I62" s="283"/>
      <c r="J62" s="283"/>
      <c r="K62" s="283"/>
      <c r="L62" s="283"/>
      <c r="M62" s="283"/>
      <c r="N62" s="283"/>
      <c r="O62" s="283"/>
      <c r="P62" s="283"/>
      <c r="Q62" s="283"/>
      <c r="R62" s="100" t="s">
        <v>105</v>
      </c>
      <c r="S62" s="101" t="s">
        <v>105</v>
      </c>
      <c r="T62" s="284" t="s">
        <v>105</v>
      </c>
      <c r="U62" s="154">
        <f>U36+U44+U52+U58+U60</f>
        <v>0</v>
      </c>
      <c r="V62" s="129" t="s">
        <v>105</v>
      </c>
    </row>
    <row r="63" spans="2:32" s="71" customFormat="1" ht="15" customHeight="1">
      <c r="C63" s="155"/>
      <c r="D63" s="155"/>
      <c r="E63" s="155"/>
      <c r="F63" s="155"/>
      <c r="G63" s="155"/>
      <c r="H63" s="155"/>
      <c r="I63" s="155"/>
      <c r="J63" s="155"/>
      <c r="K63" s="155"/>
      <c r="L63" s="155"/>
      <c r="M63" s="155"/>
      <c r="N63" s="155"/>
      <c r="O63" s="155"/>
      <c r="P63" s="155"/>
      <c r="Q63" s="155"/>
      <c r="R63" s="155"/>
      <c r="S63" s="156"/>
      <c r="T63" s="285"/>
      <c r="V63" s="155"/>
    </row>
    <row r="64" spans="2:32" s="71" customFormat="1" ht="15" customHeight="1">
      <c r="T64" s="285"/>
      <c r="V64" s="157"/>
    </row>
    <row r="65" spans="2:33" s="71" customFormat="1" ht="30" customHeight="1">
      <c r="B65" s="73" t="s">
        <v>114</v>
      </c>
      <c r="C65" s="74"/>
      <c r="D65" s="74"/>
      <c r="E65" s="74"/>
      <c r="F65" s="74"/>
      <c r="G65" s="74"/>
      <c r="H65" s="74"/>
      <c r="I65" s="74"/>
      <c r="J65" s="74"/>
      <c r="K65" s="74"/>
      <c r="L65" s="74"/>
      <c r="M65" s="74"/>
      <c r="N65" s="74"/>
      <c r="O65" s="74"/>
      <c r="P65" s="75" t="s">
        <v>146</v>
      </c>
      <c r="Q65" s="74"/>
      <c r="R65" s="74"/>
      <c r="S65" s="74"/>
      <c r="T65" s="286"/>
      <c r="U65" s="74"/>
      <c r="V65" s="77">
        <v>0</v>
      </c>
    </row>
    <row r="66" spans="2:33" s="71" customFormat="1" ht="15" customHeight="1">
      <c r="T66" s="285"/>
      <c r="V66" s="78"/>
    </row>
    <row r="67" spans="2:33" s="71" customFormat="1" ht="15" customHeight="1">
      <c r="B67" s="194" t="s">
        <v>115</v>
      </c>
      <c r="T67" s="285"/>
    </row>
    <row r="68" spans="2:33" s="71" customFormat="1" ht="12" customHeight="1">
      <c r="T68" s="285"/>
    </row>
    <row r="69" spans="2:33" s="71" customFormat="1" ht="11.45" customHeight="1" thickBot="1">
      <c r="T69" s="287" t="s">
        <v>68</v>
      </c>
      <c r="U69" s="82" t="s">
        <v>69</v>
      </c>
      <c r="V69" s="82" t="s">
        <v>70</v>
      </c>
    </row>
    <row r="70" spans="2:33" s="71" customFormat="1" ht="15" customHeight="1">
      <c r="B70" s="464" t="s">
        <v>116</v>
      </c>
      <c r="C70" s="465"/>
      <c r="D70" s="466"/>
      <c r="E70" s="398" t="s">
        <v>159</v>
      </c>
      <c r="F70" s="399"/>
      <c r="G70" s="399"/>
      <c r="H70" s="399"/>
      <c r="I70" s="399"/>
      <c r="J70" s="399"/>
      <c r="K70" s="399"/>
      <c r="L70" s="399"/>
      <c r="M70" s="399"/>
      <c r="N70" s="399"/>
      <c r="O70" s="399"/>
      <c r="P70" s="399"/>
      <c r="Q70" s="399"/>
      <c r="R70" s="399"/>
      <c r="S70" s="399"/>
      <c r="T70" s="399"/>
      <c r="U70" s="399"/>
      <c r="V70" s="400"/>
      <c r="W70" s="69"/>
      <c r="AB70" s="69"/>
      <c r="AC70" s="69"/>
      <c r="AD70" s="69"/>
      <c r="AE70" s="69"/>
      <c r="AF70" s="69"/>
      <c r="AG70" s="69"/>
    </row>
    <row r="71" spans="2:33" s="71" customFormat="1" ht="36.75" thickBot="1">
      <c r="B71" s="467"/>
      <c r="C71" s="468"/>
      <c r="D71" s="469"/>
      <c r="E71" s="84" t="s">
        <v>13</v>
      </c>
      <c r="F71" s="84" t="s">
        <v>117</v>
      </c>
      <c r="G71" s="84" t="s">
        <v>15</v>
      </c>
      <c r="H71" s="84" t="s">
        <v>16</v>
      </c>
      <c r="I71" s="84" t="s">
        <v>17</v>
      </c>
      <c r="J71" s="84" t="s">
        <v>18</v>
      </c>
      <c r="K71" s="84" t="s">
        <v>19</v>
      </c>
      <c r="L71" s="84" t="s">
        <v>20</v>
      </c>
      <c r="M71" s="84" t="s">
        <v>21</v>
      </c>
      <c r="N71" s="84" t="s">
        <v>22</v>
      </c>
      <c r="O71" s="84" t="s">
        <v>23</v>
      </c>
      <c r="P71" s="84" t="s">
        <v>24</v>
      </c>
      <c r="Q71" s="84" t="s">
        <v>72</v>
      </c>
      <c r="R71" s="401" t="s">
        <v>73</v>
      </c>
      <c r="S71" s="402"/>
      <c r="T71" s="288" t="s">
        <v>74</v>
      </c>
      <c r="U71" s="86" t="s">
        <v>75</v>
      </c>
      <c r="V71" s="87" t="s">
        <v>76</v>
      </c>
      <c r="W71" s="69"/>
      <c r="AB71" s="69"/>
      <c r="AC71" s="69"/>
      <c r="AD71" s="69"/>
      <c r="AE71" s="69"/>
      <c r="AF71" s="69"/>
      <c r="AG71" s="69"/>
    </row>
    <row r="72" spans="2:33" s="71" customFormat="1" ht="20.100000000000001" customHeight="1">
      <c r="B72" s="174" t="s">
        <v>77</v>
      </c>
      <c r="C72" s="88" t="s">
        <v>78</v>
      </c>
      <c r="D72" s="89" t="s">
        <v>79</v>
      </c>
      <c r="E72" s="256"/>
      <c r="F72" s="256"/>
      <c r="G72" s="256"/>
      <c r="H72" s="256"/>
      <c r="I72" s="256"/>
      <c r="J72" s="256"/>
      <c r="K72" s="256"/>
      <c r="L72" s="256"/>
      <c r="M72" s="256"/>
      <c r="N72" s="256"/>
      <c r="O72" s="256"/>
      <c r="P72" s="256"/>
      <c r="Q72" s="257">
        <f>SUM(E72:P72)</f>
        <v>0</v>
      </c>
      <c r="R72" s="142">
        <v>9.9699999999999989</v>
      </c>
      <c r="S72" s="92" t="s">
        <v>80</v>
      </c>
      <c r="T72" s="258">
        <f>R72*Q72</f>
        <v>0</v>
      </c>
      <c r="U72" s="259">
        <f>Q72*V72</f>
        <v>0</v>
      </c>
      <c r="V72" s="96">
        <f>IF(別紙1!$I$7=0.000579,$AD$35,$AE$35)</f>
        <v>0.434</v>
      </c>
      <c r="W72" s="69"/>
      <c r="AB72" s="69"/>
      <c r="AC72" s="69"/>
      <c r="AD72" s="69"/>
      <c r="AE72" s="69"/>
      <c r="AF72" s="69"/>
      <c r="AG72" s="69"/>
    </row>
    <row r="73" spans="2:33" s="71" customFormat="1" ht="20.100000000000001" customHeight="1" thickBot="1">
      <c r="B73" s="175" t="s">
        <v>81</v>
      </c>
      <c r="C73" s="98" t="s">
        <v>78</v>
      </c>
      <c r="D73" s="84" t="s">
        <v>79</v>
      </c>
      <c r="E73" s="260" t="s">
        <v>105</v>
      </c>
      <c r="F73" s="260" t="s">
        <v>105</v>
      </c>
      <c r="G73" s="260" t="s">
        <v>105</v>
      </c>
      <c r="H73" s="260" t="s">
        <v>105</v>
      </c>
      <c r="I73" s="260" t="s">
        <v>105</v>
      </c>
      <c r="J73" s="260" t="s">
        <v>105</v>
      </c>
      <c r="K73" s="260" t="s">
        <v>105</v>
      </c>
      <c r="L73" s="260" t="s">
        <v>105</v>
      </c>
      <c r="M73" s="260" t="s">
        <v>105</v>
      </c>
      <c r="N73" s="260" t="s">
        <v>105</v>
      </c>
      <c r="O73" s="260" t="s">
        <v>105</v>
      </c>
      <c r="P73" s="260" t="s">
        <v>105</v>
      </c>
      <c r="Q73" s="260" t="s">
        <v>83</v>
      </c>
      <c r="R73" s="100" t="s">
        <v>105</v>
      </c>
      <c r="S73" s="100" t="s">
        <v>105</v>
      </c>
      <c r="T73" s="261">
        <f>T72</f>
        <v>0</v>
      </c>
      <c r="U73" s="103">
        <f>U72</f>
        <v>0</v>
      </c>
      <c r="V73" s="104"/>
      <c r="W73" s="69"/>
      <c r="AB73" s="69"/>
      <c r="AC73" s="69"/>
      <c r="AD73" s="69"/>
      <c r="AE73" s="69"/>
      <c r="AF73" s="69"/>
      <c r="AG73" s="69"/>
    </row>
    <row r="74" spans="2:33" s="71" customFormat="1" ht="15" customHeight="1">
      <c r="B74" s="374" t="s">
        <v>84</v>
      </c>
      <c r="C74" s="88" t="s">
        <v>78</v>
      </c>
      <c r="D74" s="89" t="s">
        <v>79</v>
      </c>
      <c r="E74" s="262"/>
      <c r="F74" s="262"/>
      <c r="G74" s="262"/>
      <c r="H74" s="262"/>
      <c r="I74" s="262"/>
      <c r="J74" s="262"/>
      <c r="K74" s="262"/>
      <c r="L74" s="262"/>
      <c r="M74" s="262"/>
      <c r="N74" s="262"/>
      <c r="O74" s="262"/>
      <c r="P74" s="262"/>
      <c r="Q74" s="263">
        <f t="shared" ref="Q74:Q80" si="9">SUM(E74:P74)</f>
        <v>0</v>
      </c>
      <c r="R74" s="107">
        <v>9.9699999999999989</v>
      </c>
      <c r="S74" s="92" t="s">
        <v>80</v>
      </c>
      <c r="T74" s="258">
        <f t="shared" ref="T74:T96" si="10">R74*Q74</f>
        <v>0</v>
      </c>
      <c r="U74" s="259">
        <f>Q74*V74</f>
        <v>0</v>
      </c>
      <c r="V74" s="96">
        <f>IF(別紙1!$I$7=0.000579,$AD$37,$AE$37)</f>
        <v>0.434</v>
      </c>
      <c r="W74" s="69"/>
      <c r="AB74" s="69"/>
      <c r="AC74" s="69"/>
      <c r="AD74" s="69"/>
      <c r="AE74" s="69"/>
      <c r="AF74" s="69"/>
      <c r="AG74" s="69"/>
    </row>
    <row r="75" spans="2:33" s="71" customFormat="1" ht="15" customHeight="1">
      <c r="B75" s="375"/>
      <c r="C75" s="108" t="s">
        <v>118</v>
      </c>
      <c r="D75" s="109" t="s">
        <v>87</v>
      </c>
      <c r="E75" s="264">
        <f>集計シート!E75*集計シート!$R$38*$V$38*44/12</f>
        <v>0</v>
      </c>
      <c r="F75" s="264">
        <f>集計シート!F75*集計シート!$R$38*$V$38*44/12</f>
        <v>0</v>
      </c>
      <c r="G75" s="264">
        <f>集計シート!G75*集計シート!$R$38*$V$38*44/12</f>
        <v>0</v>
      </c>
      <c r="H75" s="264">
        <f>集計シート!H75*集計シート!$R$38*$V$38*44/12</f>
        <v>0</v>
      </c>
      <c r="I75" s="264">
        <f>集計シート!I75*集計シート!$R$38*$V$38*44/12</f>
        <v>0</v>
      </c>
      <c r="J75" s="264">
        <f>集計シート!J75*集計シート!$R$38*$V$38*44/12</f>
        <v>0</v>
      </c>
      <c r="K75" s="264">
        <f>集計シート!K75*集計シート!$R$38*$V$38*44/12</f>
        <v>0</v>
      </c>
      <c r="L75" s="264">
        <f>集計シート!L75*集計シート!$R$38*$V$38*44/12</f>
        <v>0</v>
      </c>
      <c r="M75" s="264">
        <f>集計シート!M75*集計シート!$R$38*$V$38*44/12</f>
        <v>0</v>
      </c>
      <c r="N75" s="264">
        <f>集計シート!N75*集計シート!$R$38*$V$38*44/12</f>
        <v>0</v>
      </c>
      <c r="O75" s="264">
        <f>集計シート!O75*集計シート!$R$38*$V$38*44/12</f>
        <v>0</v>
      </c>
      <c r="P75" s="264">
        <f>集計シート!P75*集計シート!$R$38*$V$38*44/12</f>
        <v>0</v>
      </c>
      <c r="Q75" s="265">
        <f t="shared" si="9"/>
        <v>0</v>
      </c>
      <c r="R75" s="120">
        <f>$R$38</f>
        <v>45</v>
      </c>
      <c r="S75" s="120" t="s">
        <v>88</v>
      </c>
      <c r="T75" s="267">
        <f t="shared" si="10"/>
        <v>0</v>
      </c>
      <c r="U75" s="268">
        <f>T75*V75*(44/12)</f>
        <v>0</v>
      </c>
      <c r="V75" s="116">
        <f>IF(別紙1!$I$7=0.000579,$AD$38,$AE$38)</f>
        <v>1.3599999999999999E-2</v>
      </c>
      <c r="W75" s="69"/>
      <c r="AB75" s="69"/>
      <c r="AC75" s="69"/>
      <c r="AD75" s="69"/>
      <c r="AE75" s="69"/>
      <c r="AF75" s="69"/>
      <c r="AG75" s="69"/>
    </row>
    <row r="76" spans="2:33" s="71" customFormat="1" ht="15" customHeight="1">
      <c r="B76" s="375"/>
      <c r="C76" s="108" t="s">
        <v>92</v>
      </c>
      <c r="D76" s="109" t="s">
        <v>93</v>
      </c>
      <c r="E76" s="269">
        <f>集計シート!E76*集計シート!$R$39/集計シート!$K$30*$V$39*44/12</f>
        <v>0</v>
      </c>
      <c r="F76" s="269">
        <f>集計シート!F76*集計シート!$R$39/集計シート!$K$30*$V$39*44/12</f>
        <v>0</v>
      </c>
      <c r="G76" s="269">
        <f>集計シート!G76*集計シート!$R$39/集計シート!$K$30*$V$39*44/12</f>
        <v>0</v>
      </c>
      <c r="H76" s="269">
        <f>集計シート!H76*集計シート!$R$39/集計シート!$K$30*$V$39*44/12</f>
        <v>0</v>
      </c>
      <c r="I76" s="269">
        <f>集計シート!I76*集計シート!$R$39/集計シート!$K$30*$V$39*44/12</f>
        <v>0</v>
      </c>
      <c r="J76" s="269">
        <f>集計シート!J76*集計シート!$R$39/集計シート!$K$30*$V$39*44/12</f>
        <v>0</v>
      </c>
      <c r="K76" s="269">
        <f>集計シート!K76*集計シート!$R$39/集計シート!$K$30*$V$39*44/12</f>
        <v>0</v>
      </c>
      <c r="L76" s="269">
        <f>集計シート!L76*集計シート!$R$39/集計シート!$K$30*$V$39*44/12</f>
        <v>0</v>
      </c>
      <c r="M76" s="269">
        <f>集計シート!M76*集計シート!$R$39/集計シート!$K$30*$V$39*44/12</f>
        <v>0</v>
      </c>
      <c r="N76" s="269">
        <f>集計シート!N76*集計シート!$R$39/集計シート!$K$30*$V$39*44/12</f>
        <v>0</v>
      </c>
      <c r="O76" s="269">
        <f>集計シート!O76*集計シート!$R$39/集計シート!$K$30*$V$39*44/12</f>
        <v>0</v>
      </c>
      <c r="P76" s="269">
        <f>集計シート!P76*集計シート!$R$39/集計シート!$K$30*$V$39*44/12</f>
        <v>0</v>
      </c>
      <c r="Q76" s="280">
        <f>SUM(E76:P76)</f>
        <v>0</v>
      </c>
      <c r="R76" s="120">
        <f>$P$30</f>
        <v>50.8</v>
      </c>
      <c r="S76" s="120" t="s">
        <v>94</v>
      </c>
      <c r="T76" s="267">
        <f>Q76/$K$30*R76</f>
        <v>0</v>
      </c>
      <c r="U76" s="268">
        <f>T76*V76*(44/12)</f>
        <v>0</v>
      </c>
      <c r="V76" s="121">
        <f>IF(別紙1!$I$7=0.000579,$AD$39,$AE$39)</f>
        <v>1.6056000000000001E-2</v>
      </c>
      <c r="W76" s="69"/>
      <c r="AB76" s="69"/>
      <c r="AC76" s="69"/>
      <c r="AD76" s="69"/>
      <c r="AE76" s="69"/>
      <c r="AF76" s="69"/>
      <c r="AG76" s="69"/>
    </row>
    <row r="77" spans="2:33" s="71" customFormat="1" ht="15" customHeight="1">
      <c r="B77" s="375"/>
      <c r="C77" s="108" t="s">
        <v>98</v>
      </c>
      <c r="D77" s="109" t="s">
        <v>99</v>
      </c>
      <c r="E77" s="269">
        <f>集計シート!E77*集計シート!$R$40*$V$40*44/12</f>
        <v>0</v>
      </c>
      <c r="F77" s="269">
        <f>集計シート!F77*集計シート!$R$40*$V$40*44/12</f>
        <v>0</v>
      </c>
      <c r="G77" s="269">
        <f>集計シート!G77*集計シート!$R$40*$V$40*44/12</f>
        <v>0</v>
      </c>
      <c r="H77" s="269">
        <f>集計シート!H77*集計シート!$R$40*$V$40*44/12</f>
        <v>0</v>
      </c>
      <c r="I77" s="269">
        <f>集計シート!I77*集計シート!$R$40*$V$40*44/12</f>
        <v>0</v>
      </c>
      <c r="J77" s="269">
        <f>集計シート!J77*集計シート!$R$40*$V$40*44/12</f>
        <v>0</v>
      </c>
      <c r="K77" s="269">
        <f>集計シート!K77*集計シート!$R$40*$V$40*44/12</f>
        <v>0</v>
      </c>
      <c r="L77" s="269">
        <f>集計シート!L77*集計シート!$R$40*$V$40*44/12</f>
        <v>0</v>
      </c>
      <c r="M77" s="269">
        <f>集計シート!M77*集計シート!$R$40*$V$40*44/12</f>
        <v>0</v>
      </c>
      <c r="N77" s="269">
        <f>集計シート!N77*集計シート!$R$40*$V$40*44/12</f>
        <v>0</v>
      </c>
      <c r="O77" s="269">
        <f>集計シート!O77*集計シート!$R$40*$V$40*44/12</f>
        <v>0</v>
      </c>
      <c r="P77" s="269">
        <f>集計シート!P77*集計シート!$R$40*$V$40*44/12</f>
        <v>0</v>
      </c>
      <c r="Q77" s="280">
        <f t="shared" si="9"/>
        <v>0</v>
      </c>
      <c r="R77" s="120">
        <v>39.1</v>
      </c>
      <c r="S77" s="120" t="s">
        <v>100</v>
      </c>
      <c r="T77" s="267">
        <f t="shared" si="10"/>
        <v>0</v>
      </c>
      <c r="U77" s="268">
        <f>T77*V77*(44/12)</f>
        <v>0</v>
      </c>
      <c r="V77" s="116">
        <f>IF(別紙1!$I$7=0.000579,$AD$40,$AE$40)</f>
        <v>1.9179999999999999E-2</v>
      </c>
      <c r="W77" s="69"/>
      <c r="AB77" s="69"/>
      <c r="AC77" s="69"/>
      <c r="AD77" s="69"/>
      <c r="AE77" s="69"/>
      <c r="AF77" s="69"/>
      <c r="AG77" s="69"/>
    </row>
    <row r="78" spans="2:33" s="71" customFormat="1" ht="15" customHeight="1">
      <c r="B78" s="375"/>
      <c r="C78" s="108" t="s">
        <v>101</v>
      </c>
      <c r="D78" s="109" t="s">
        <v>99</v>
      </c>
      <c r="E78" s="269">
        <f>集計シート!E78*集計シート!$R$41*$V$41*44/12</f>
        <v>0</v>
      </c>
      <c r="F78" s="269">
        <f>集計シート!F78*集計シート!$R$41*$V$41*44/12</f>
        <v>0</v>
      </c>
      <c r="G78" s="269">
        <f>集計シート!G78*集計シート!$R$41*$V$41*44/12</f>
        <v>0</v>
      </c>
      <c r="H78" s="269">
        <f>集計シート!H78*集計シート!$R$41*$V$41*44/12</f>
        <v>0</v>
      </c>
      <c r="I78" s="269">
        <f>集計シート!I78*集計シート!$R$41*$V$41*44/12</f>
        <v>0</v>
      </c>
      <c r="J78" s="269">
        <f>集計シート!J78*集計シート!$R$41*$V$41*44/12</f>
        <v>0</v>
      </c>
      <c r="K78" s="269">
        <f>集計シート!K78*集計シート!$R$41*$V$41*44/12</f>
        <v>0</v>
      </c>
      <c r="L78" s="269">
        <f>集計シート!L78*集計シート!$R$41*$V$41*44/12</f>
        <v>0</v>
      </c>
      <c r="M78" s="269">
        <f>集計シート!M78*集計シート!$R$41*$V$41*44/12</f>
        <v>0</v>
      </c>
      <c r="N78" s="269">
        <f>集計シート!N78*集計シート!$R$41*$V$41*44/12</f>
        <v>0</v>
      </c>
      <c r="O78" s="269">
        <f>集計シート!O78*集計シート!$R$41*$V$41*44/12</f>
        <v>0</v>
      </c>
      <c r="P78" s="269">
        <f>集計シート!P78*集計シート!$R$41*$V$41*44/12</f>
        <v>0</v>
      </c>
      <c r="Q78" s="280">
        <f t="shared" si="9"/>
        <v>0</v>
      </c>
      <c r="R78" s="120">
        <v>36.700000000000003</v>
      </c>
      <c r="S78" s="120" t="s">
        <v>100</v>
      </c>
      <c r="T78" s="267">
        <f t="shared" si="10"/>
        <v>0</v>
      </c>
      <c r="U78" s="268">
        <f>T78*V78*(44/12)</f>
        <v>0</v>
      </c>
      <c r="V78" s="116">
        <f>IF(別紙1!$I$7=0.000579,$AD$41,$AE$41)</f>
        <v>1.8579999999999999E-2</v>
      </c>
      <c r="W78" s="69"/>
      <c r="AB78" s="69"/>
      <c r="AC78" s="69"/>
      <c r="AD78" s="69"/>
      <c r="AE78" s="69"/>
      <c r="AF78" s="69"/>
      <c r="AG78" s="69"/>
    </row>
    <row r="79" spans="2:33" s="71" customFormat="1" ht="15" customHeight="1">
      <c r="B79" s="375"/>
      <c r="C79" s="108" t="s">
        <v>102</v>
      </c>
      <c r="D79" s="109" t="s">
        <v>99</v>
      </c>
      <c r="E79" s="269">
        <f>集計シート!E79*集計シート!$R$42*$V$42*44/12</f>
        <v>0</v>
      </c>
      <c r="F79" s="269">
        <f>集計シート!F79*集計シート!$R$42*$V$42*44/12</f>
        <v>0</v>
      </c>
      <c r="G79" s="269">
        <f>集計シート!G79*集計シート!$R$42*$V$42*44/12</f>
        <v>0</v>
      </c>
      <c r="H79" s="269">
        <f>集計シート!H79*集計シート!$R$42*$V$42*44/12</f>
        <v>0</v>
      </c>
      <c r="I79" s="269">
        <f>集計シート!I79*集計シート!$R$42*$V$42*44/12</f>
        <v>0</v>
      </c>
      <c r="J79" s="269">
        <f>集計シート!J79*集計シート!$R$42*$V$42*44/12</f>
        <v>0</v>
      </c>
      <c r="K79" s="269">
        <f>集計シート!K79*集計シート!$R$42*$V$42*44/12</f>
        <v>0</v>
      </c>
      <c r="L79" s="269">
        <f>集計シート!L79*集計シート!$R$42*$V$42*44/12</f>
        <v>0</v>
      </c>
      <c r="M79" s="269">
        <f>集計シート!M79*集計シート!$R$42*$V$42*44/12</f>
        <v>0</v>
      </c>
      <c r="N79" s="269">
        <f>集計シート!N79*集計シート!$R$42*$V$42*44/12</f>
        <v>0</v>
      </c>
      <c r="O79" s="269">
        <f>集計シート!O79*集計シート!$R$42*$V$42*44/12</f>
        <v>0</v>
      </c>
      <c r="P79" s="269">
        <f>集計シート!P79*集計シート!$R$42*$V$42*44/12</f>
        <v>0</v>
      </c>
      <c r="Q79" s="280">
        <f t="shared" si="9"/>
        <v>0</v>
      </c>
      <c r="R79" s="120">
        <v>37.699999999999996</v>
      </c>
      <c r="S79" s="120" t="s">
        <v>100</v>
      </c>
      <c r="T79" s="267">
        <f t="shared" si="10"/>
        <v>0</v>
      </c>
      <c r="U79" s="268">
        <f>T79*V79*(44/12)</f>
        <v>0</v>
      </c>
      <c r="V79" s="116">
        <f>IF(別紙1!$I$7=0.000579,$AD$42,$AE$42)</f>
        <v>1.8953999999999999E-2</v>
      </c>
      <c r="W79" s="69"/>
      <c r="AB79" s="69"/>
      <c r="AC79" s="69"/>
      <c r="AD79" s="69"/>
      <c r="AE79" s="69"/>
      <c r="AF79" s="69"/>
      <c r="AG79" s="69"/>
    </row>
    <row r="80" spans="2:33" s="71" customFormat="1" ht="15" customHeight="1">
      <c r="B80" s="375"/>
      <c r="C80" s="159" t="str">
        <f>C43</f>
        <v>その他</v>
      </c>
      <c r="D80" s="160" t="str">
        <f>IF(D43="","",D43)</f>
        <v/>
      </c>
      <c r="E80" s="269">
        <f>集計シート!E80*集計シート!R80*V80*44/12</f>
        <v>0</v>
      </c>
      <c r="F80" s="269"/>
      <c r="G80" s="269"/>
      <c r="H80" s="269"/>
      <c r="I80" s="269"/>
      <c r="J80" s="269"/>
      <c r="K80" s="269"/>
      <c r="L80" s="269"/>
      <c r="M80" s="269"/>
      <c r="N80" s="269"/>
      <c r="O80" s="269"/>
      <c r="P80" s="269"/>
      <c r="Q80" s="280">
        <f t="shared" si="9"/>
        <v>0</v>
      </c>
      <c r="R80" s="162">
        <f>IF($R$43="","",$R$43)</f>
        <v>40</v>
      </c>
      <c r="S80" s="162" t="str">
        <f>IF($S$43="","",$S$43)</f>
        <v/>
      </c>
      <c r="T80" s="267">
        <f>IF(R80="","",R80*Q80)</f>
        <v>0</v>
      </c>
      <c r="U80" s="268">
        <f>IF(V80="","",T80*V80*(44/12))</f>
        <v>0</v>
      </c>
      <c r="V80" s="128">
        <v>0.01</v>
      </c>
      <c r="W80" s="69"/>
      <c r="AB80" s="69"/>
      <c r="AC80" s="69"/>
      <c r="AD80" s="69"/>
      <c r="AE80" s="69"/>
      <c r="AF80" s="69"/>
      <c r="AG80" s="69"/>
    </row>
    <row r="81" spans="2:33" s="71" customFormat="1" ht="15" customHeight="1" thickBot="1">
      <c r="B81" s="175" t="s">
        <v>104</v>
      </c>
      <c r="C81" s="98"/>
      <c r="D81" s="84"/>
      <c r="E81" s="260">
        <f>SUM(E75:E80)</f>
        <v>0</v>
      </c>
      <c r="F81" s="260">
        <f t="shared" ref="F81:P81" si="11">SUM(F75:F80)</f>
        <v>0</v>
      </c>
      <c r="G81" s="260">
        <f t="shared" si="11"/>
        <v>0</v>
      </c>
      <c r="H81" s="260">
        <f t="shared" si="11"/>
        <v>0</v>
      </c>
      <c r="I81" s="260">
        <f t="shared" si="11"/>
        <v>0</v>
      </c>
      <c r="J81" s="260">
        <f t="shared" si="11"/>
        <v>0</v>
      </c>
      <c r="K81" s="260">
        <f t="shared" si="11"/>
        <v>0</v>
      </c>
      <c r="L81" s="260">
        <f t="shared" si="11"/>
        <v>0</v>
      </c>
      <c r="M81" s="260">
        <f t="shared" si="11"/>
        <v>0</v>
      </c>
      <c r="N81" s="260">
        <f t="shared" si="11"/>
        <v>0</v>
      </c>
      <c r="O81" s="260">
        <f t="shared" si="11"/>
        <v>0</v>
      </c>
      <c r="P81" s="260">
        <f t="shared" si="11"/>
        <v>0</v>
      </c>
      <c r="Q81" s="260" t="s">
        <v>83</v>
      </c>
      <c r="R81" s="100" t="s">
        <v>105</v>
      </c>
      <c r="S81" s="100" t="s">
        <v>105</v>
      </c>
      <c r="T81" s="261">
        <f>SUM(T74:T80)</f>
        <v>0</v>
      </c>
      <c r="U81" s="103">
        <f>SUM(U74:U80)</f>
        <v>0</v>
      </c>
      <c r="V81" s="129" t="s">
        <v>105</v>
      </c>
      <c r="W81" s="69"/>
      <c r="AB81" s="69"/>
      <c r="AC81" s="69"/>
      <c r="AD81" s="69"/>
      <c r="AE81" s="69"/>
      <c r="AF81" s="69"/>
      <c r="AG81" s="69"/>
    </row>
    <row r="82" spans="2:33" s="71" customFormat="1" ht="15" customHeight="1">
      <c r="B82" s="374" t="s">
        <v>106</v>
      </c>
      <c r="C82" s="88" t="s">
        <v>78</v>
      </c>
      <c r="D82" s="89" t="s">
        <v>79</v>
      </c>
      <c r="E82" s="256"/>
      <c r="F82" s="256"/>
      <c r="G82" s="256"/>
      <c r="H82" s="256"/>
      <c r="I82" s="256"/>
      <c r="J82" s="256"/>
      <c r="K82" s="256"/>
      <c r="L82" s="256"/>
      <c r="M82" s="256"/>
      <c r="N82" s="256"/>
      <c r="O82" s="256"/>
      <c r="P82" s="256"/>
      <c r="Q82" s="257">
        <f t="shared" ref="Q82:Q88" si="12">SUM(E82:P82)</f>
        <v>0</v>
      </c>
      <c r="R82" s="107">
        <v>9.9699999999999989</v>
      </c>
      <c r="S82" s="92" t="s">
        <v>80</v>
      </c>
      <c r="T82" s="258">
        <f t="shared" si="10"/>
        <v>0</v>
      </c>
      <c r="U82" s="259">
        <f>Q82*V82</f>
        <v>0</v>
      </c>
      <c r="V82" s="96">
        <f>IF(別紙1!$I$7=0.000579,AD82,AE82)</f>
        <v>0</v>
      </c>
      <c r="W82" s="69"/>
      <c r="AB82" s="69"/>
      <c r="AC82" s="69"/>
      <c r="AD82" s="69"/>
      <c r="AE82" s="69"/>
      <c r="AF82" s="69"/>
      <c r="AG82" s="69"/>
    </row>
    <row r="83" spans="2:33" s="71" customFormat="1" ht="15" customHeight="1">
      <c r="B83" s="375"/>
      <c r="C83" s="108" t="s">
        <v>118</v>
      </c>
      <c r="D83" s="109" t="s">
        <v>93</v>
      </c>
      <c r="E83" s="289">
        <f>集計シート!E83*集計シート!$R$46*$V$46*44/12</f>
        <v>0</v>
      </c>
      <c r="F83" s="289">
        <f>集計シート!F83*集計シート!$R$46*$V$46*44/12</f>
        <v>0</v>
      </c>
      <c r="G83" s="289">
        <f>集計シート!G83*集計シート!$R$46*$V$46*44/12</f>
        <v>0</v>
      </c>
      <c r="H83" s="289">
        <f>集計シート!H83*集計シート!$R$46*$V$46*44/12</f>
        <v>0</v>
      </c>
      <c r="I83" s="289">
        <f>集計シート!I83*集計シート!$R$46*$V$46*44/12</f>
        <v>0</v>
      </c>
      <c r="J83" s="289">
        <f>集計シート!J83*集計シート!$R$46*$V$46*44/12</f>
        <v>0</v>
      </c>
      <c r="K83" s="289">
        <f>集計シート!K83*集計シート!$R$46*$V$46*44/12</f>
        <v>0</v>
      </c>
      <c r="L83" s="289">
        <f>集計シート!L83*集計シート!$R$46*$V$46*44/12</f>
        <v>0</v>
      </c>
      <c r="M83" s="289">
        <f>集計シート!M83*集計シート!$R$46*$V$46*44/12</f>
        <v>0</v>
      </c>
      <c r="N83" s="289">
        <f>集計シート!N83*集計シート!$R$46*$V$46*44/12</f>
        <v>0</v>
      </c>
      <c r="O83" s="289">
        <f>集計シート!O83*集計シート!$R$46*$V$46*44/12</f>
        <v>0</v>
      </c>
      <c r="P83" s="289">
        <f>集計シート!P83*集計シート!$R$46*$V$46*44/12</f>
        <v>0</v>
      </c>
      <c r="Q83" s="265">
        <f t="shared" si="12"/>
        <v>0</v>
      </c>
      <c r="R83" s="120">
        <f>$R$46</f>
        <v>45</v>
      </c>
      <c r="S83" s="120" t="s">
        <v>88</v>
      </c>
      <c r="T83" s="267">
        <f t="shared" si="10"/>
        <v>0</v>
      </c>
      <c r="U83" s="268">
        <f>T83*V83*(44/12)</f>
        <v>0</v>
      </c>
      <c r="V83" s="116">
        <f>IF(別紙1!$I$7=0.000579,$AD$46,$AE$46)</f>
        <v>1.3599999999999999E-2</v>
      </c>
      <c r="W83" s="69"/>
      <c r="AB83" s="69"/>
      <c r="AC83" s="69"/>
      <c r="AD83" s="69"/>
      <c r="AE83" s="69"/>
      <c r="AF83" s="69"/>
      <c r="AG83" s="69"/>
    </row>
    <row r="84" spans="2:33" s="71" customFormat="1" ht="15" customHeight="1">
      <c r="B84" s="375"/>
      <c r="C84" s="108" t="s">
        <v>92</v>
      </c>
      <c r="D84" s="109" t="s">
        <v>93</v>
      </c>
      <c r="E84" s="290">
        <f>集計シート!E84*集計シート!$R$47/集計シート!$K$30*V$47*44/12</f>
        <v>0</v>
      </c>
      <c r="F84" s="290">
        <f>集計シート!F84*集計シート!$R$47/集計シート!$K$30*W$47*44/12</f>
        <v>0</v>
      </c>
      <c r="G84" s="290">
        <f>集計シート!G84*集計シート!$R$47/集計シート!$K$30*X$47*44/12</f>
        <v>0</v>
      </c>
      <c r="H84" s="290">
        <f>集計シート!H84*集計シート!$R$47/集計シート!$K$30*Y$47*44/12</f>
        <v>0</v>
      </c>
      <c r="I84" s="290">
        <f>集計シート!I84*集計シート!$R$47/集計シート!$K$30*Z$47*44/12</f>
        <v>0</v>
      </c>
      <c r="J84" s="290">
        <f>集計シート!J84*集計シート!$R$47/集計シート!$K$30*AA$47*44/12</f>
        <v>0</v>
      </c>
      <c r="K84" s="290">
        <f>集計シート!K84*集計シート!$R$47/集計シート!$K$30*AB$47*44/12</f>
        <v>0</v>
      </c>
      <c r="L84" s="290">
        <f>集計シート!L84*集計シート!$R$47/集計シート!$K$30*AC$47*44/12</f>
        <v>0</v>
      </c>
      <c r="M84" s="290">
        <f>集計シート!M84*集計シート!$R$47/集計シート!$K$30*AD$47*44/12</f>
        <v>0</v>
      </c>
      <c r="N84" s="290">
        <f>集計シート!N84*集計シート!$R$47/集計シート!$K$30*AE$47*44/12</f>
        <v>0</v>
      </c>
      <c r="O84" s="290">
        <f>集計シート!O84*集計シート!$R$47/集計シート!$K$30*AF$47*44/12</f>
        <v>0</v>
      </c>
      <c r="P84" s="290">
        <f>集計シート!P84*集計シート!$R$47/集計シート!$K$30*AG$47*44/12</f>
        <v>0</v>
      </c>
      <c r="Q84" s="280">
        <f t="shared" si="12"/>
        <v>0</v>
      </c>
      <c r="R84" s="120">
        <f>$P$30</f>
        <v>50.8</v>
      </c>
      <c r="S84" s="120" t="s">
        <v>94</v>
      </c>
      <c r="T84" s="267">
        <f>Q84/$K$30*R84</f>
        <v>0</v>
      </c>
      <c r="U84" s="268">
        <f>T84*V84*(44/12)</f>
        <v>0</v>
      </c>
      <c r="V84" s="121">
        <f>IF(別紙1!$I$7=0.000579,$AD$47,$AE$47)</f>
        <v>1.6056000000000001E-2</v>
      </c>
      <c r="W84" s="69"/>
      <c r="AB84" s="69"/>
      <c r="AC84" s="69"/>
      <c r="AD84" s="69"/>
      <c r="AE84" s="69"/>
      <c r="AF84" s="69"/>
      <c r="AG84" s="69"/>
    </row>
    <row r="85" spans="2:33" s="71" customFormat="1" ht="15" customHeight="1">
      <c r="B85" s="375"/>
      <c r="C85" s="108" t="s">
        <v>98</v>
      </c>
      <c r="D85" s="109" t="s">
        <v>99</v>
      </c>
      <c r="E85" s="291">
        <f>集計シート!E85*集計シート!$R$48*$V$48*44/12</f>
        <v>0</v>
      </c>
      <c r="F85" s="291">
        <f>集計シート!F85*集計シート!$R$48*$V$48*44/12</f>
        <v>0</v>
      </c>
      <c r="G85" s="291">
        <f>集計シート!G85*集計シート!$R$48*$V$48*44/12</f>
        <v>0</v>
      </c>
      <c r="H85" s="291">
        <f>集計シート!H85*集計シート!$R$48*$V$48*44/12</f>
        <v>0</v>
      </c>
      <c r="I85" s="291">
        <f>集計シート!I85*集計シート!$R$48*$V$48*44/12</f>
        <v>0</v>
      </c>
      <c r="J85" s="291">
        <f>集計シート!J85*集計シート!$R$48*$V$48*44/12</f>
        <v>0</v>
      </c>
      <c r="K85" s="291">
        <f>集計シート!K85*集計シート!$R$48*$V$48*44/12</f>
        <v>0</v>
      </c>
      <c r="L85" s="291">
        <f>集計シート!L85*集計シート!$R$48*$V$48*44/12</f>
        <v>0</v>
      </c>
      <c r="M85" s="291">
        <f>集計シート!M85*集計シート!$R$48*$V$48*44/12</f>
        <v>0</v>
      </c>
      <c r="N85" s="291">
        <f>集計シート!N85*集計シート!$R$48*$V$48*44/12</f>
        <v>0</v>
      </c>
      <c r="O85" s="291">
        <f>集計シート!O85*集計シート!$R$48*$V$48*44/12</f>
        <v>0</v>
      </c>
      <c r="P85" s="291">
        <f>集計シート!P85*集計シート!$R$48*$V$48*44/12</f>
        <v>0</v>
      </c>
      <c r="Q85" s="280">
        <f t="shared" si="12"/>
        <v>0</v>
      </c>
      <c r="R85" s="120">
        <v>39.1</v>
      </c>
      <c r="S85" s="120" t="s">
        <v>100</v>
      </c>
      <c r="T85" s="267">
        <f t="shared" si="10"/>
        <v>0</v>
      </c>
      <c r="U85" s="268">
        <f>T85*V85*(44/12)</f>
        <v>0</v>
      </c>
      <c r="V85" s="116">
        <f>IF(別紙1!$I$7=0.000579,$AD$48,$AE$48)</f>
        <v>1.9179999999999999E-2</v>
      </c>
      <c r="W85" s="69"/>
      <c r="AB85" s="69"/>
      <c r="AC85" s="69"/>
      <c r="AD85" s="69"/>
      <c r="AE85" s="69"/>
      <c r="AF85" s="69"/>
      <c r="AG85" s="69"/>
    </row>
    <row r="86" spans="2:33" s="71" customFormat="1" ht="15" customHeight="1">
      <c r="B86" s="375"/>
      <c r="C86" s="108" t="s">
        <v>101</v>
      </c>
      <c r="D86" s="109" t="s">
        <v>99</v>
      </c>
      <c r="E86" s="291">
        <f>集計シート!E86*集計シート!$R$49*$V$49*44/12</f>
        <v>0</v>
      </c>
      <c r="F86" s="291">
        <f>集計シート!F86*集計シート!$R$49*$V$49*44/12</f>
        <v>0</v>
      </c>
      <c r="G86" s="291">
        <f>集計シート!G86*集計シート!$R$49*$V$49*44/12</f>
        <v>0</v>
      </c>
      <c r="H86" s="291">
        <f>集計シート!H86*集計シート!$R$49*$V$49*44/12</f>
        <v>0</v>
      </c>
      <c r="I86" s="291">
        <f>集計シート!I86*集計シート!$R$49*$V$49*44/12</f>
        <v>0</v>
      </c>
      <c r="J86" s="291">
        <f>集計シート!J86*集計シート!$R$49*$V$49*44/12</f>
        <v>0</v>
      </c>
      <c r="K86" s="291">
        <f>集計シート!K86*集計シート!$R$49*$V$49*44/12</f>
        <v>0</v>
      </c>
      <c r="L86" s="291">
        <f>集計シート!L86*集計シート!$R$49*$V$49*44/12</f>
        <v>0</v>
      </c>
      <c r="M86" s="291">
        <f>集計シート!M86*集計シート!$R$49*$V$49*44/12</f>
        <v>0</v>
      </c>
      <c r="N86" s="291">
        <f>集計シート!N86*集計シート!$R$49*$V$49*44/12</f>
        <v>0</v>
      </c>
      <c r="O86" s="291">
        <f>集計シート!O86*集計シート!$R$49*$V$49*44/12</f>
        <v>0</v>
      </c>
      <c r="P86" s="291">
        <f>集計シート!P86*集計シート!$R$49*$V$49*44/12</f>
        <v>0</v>
      </c>
      <c r="Q86" s="280">
        <f t="shared" si="12"/>
        <v>0</v>
      </c>
      <c r="R86" s="120">
        <v>36.700000000000003</v>
      </c>
      <c r="S86" s="120" t="s">
        <v>100</v>
      </c>
      <c r="T86" s="267">
        <f t="shared" si="10"/>
        <v>0</v>
      </c>
      <c r="U86" s="268">
        <f>T86*V86*(44/12)</f>
        <v>0</v>
      </c>
      <c r="V86" s="116">
        <f>IF(別紙1!$I$7=0.000579,$AD$49,$AE$49)</f>
        <v>1.8579999999999999E-2</v>
      </c>
      <c r="W86" s="69"/>
      <c r="AB86" s="69"/>
      <c r="AC86" s="69"/>
      <c r="AD86" s="69"/>
      <c r="AE86" s="69"/>
      <c r="AF86" s="69"/>
      <c r="AG86" s="69"/>
    </row>
    <row r="87" spans="2:33" s="71" customFormat="1" ht="15" customHeight="1">
      <c r="B87" s="375"/>
      <c r="C87" s="108" t="s">
        <v>102</v>
      </c>
      <c r="D87" s="109" t="s">
        <v>99</v>
      </c>
      <c r="E87" s="291">
        <f>集計シート!E87*集計シート!$R$50*$V$50*44/12</f>
        <v>0</v>
      </c>
      <c r="F87" s="291">
        <f>集計シート!F87*集計シート!$R$50*$V$50*44/12</f>
        <v>0</v>
      </c>
      <c r="G87" s="291">
        <f>集計シート!G87*集計シート!$R$50*$V$50*44/12</f>
        <v>0</v>
      </c>
      <c r="H87" s="291">
        <f>集計シート!H87*集計シート!$R$50*$V$50*44/12</f>
        <v>0</v>
      </c>
      <c r="I87" s="291">
        <f>集計シート!I87*集計シート!$R$50*$V$50*44/12</f>
        <v>0</v>
      </c>
      <c r="J87" s="291">
        <f>集計シート!J87*集計シート!$R$50*$V$50*44/12</f>
        <v>0</v>
      </c>
      <c r="K87" s="291">
        <f>集計シート!K87*集計シート!$R$50*$V$50*44/12</f>
        <v>0</v>
      </c>
      <c r="L87" s="291">
        <f>集計シート!L87*集計シート!$R$50*$V$50*44/12</f>
        <v>0</v>
      </c>
      <c r="M87" s="291">
        <f>集計シート!M87*集計シート!$R$50*$V$50*44/12</f>
        <v>0</v>
      </c>
      <c r="N87" s="291">
        <f>集計シート!N87*集計シート!$R$50*$V$50*44/12</f>
        <v>0</v>
      </c>
      <c r="O87" s="291">
        <f>集計シート!O87*集計シート!$R$50*$V$50*44/12</f>
        <v>0</v>
      </c>
      <c r="P87" s="291">
        <f>集計シート!P87*集計シート!$R$50*$V$50*44/12</f>
        <v>0</v>
      </c>
      <c r="Q87" s="280">
        <f t="shared" si="12"/>
        <v>0</v>
      </c>
      <c r="R87" s="120">
        <v>37.699999999999996</v>
      </c>
      <c r="S87" s="120" t="s">
        <v>100</v>
      </c>
      <c r="T87" s="267">
        <f t="shared" si="10"/>
        <v>0</v>
      </c>
      <c r="U87" s="268">
        <f>T87*V87*(44/12)</f>
        <v>0</v>
      </c>
      <c r="V87" s="116">
        <f>IF(別紙1!$I$7=0.000579,$AD$50,$AE$50)</f>
        <v>1.8953999999999999E-2</v>
      </c>
      <c r="W87" s="69"/>
      <c r="AB87" s="69"/>
      <c r="AC87" s="69"/>
      <c r="AD87" s="69"/>
      <c r="AE87" s="69"/>
      <c r="AF87" s="69"/>
      <c r="AG87" s="69"/>
    </row>
    <row r="88" spans="2:33" s="71" customFormat="1" ht="15" customHeight="1">
      <c r="B88" s="375"/>
      <c r="C88" s="159" t="str">
        <f>C51</f>
        <v>その他</v>
      </c>
      <c r="D88" s="160" t="str">
        <f>IF(D51="","",D51)</f>
        <v/>
      </c>
      <c r="E88" s="291">
        <f>集計シート!E88*集計シート!$R$51*$V$51*44/12</f>
        <v>0</v>
      </c>
      <c r="F88" s="279">
        <f>集計シート!F88*集計シート!$R$51*$V$51*44/12</f>
        <v>0</v>
      </c>
      <c r="G88" s="279">
        <f>集計シート!G88*集計シート!$R$51*$V$51*44/12</f>
        <v>0</v>
      </c>
      <c r="H88" s="279">
        <f>集計シート!H88*集計シート!$R$51*$V$51*44/12</f>
        <v>0</v>
      </c>
      <c r="I88" s="279">
        <f>集計シート!I88*集計シート!$R$51*$V$51*44/12</f>
        <v>0</v>
      </c>
      <c r="J88" s="279">
        <f>集計シート!J88*集計シート!$R$51*$V$51*44/12</f>
        <v>0</v>
      </c>
      <c r="K88" s="279">
        <f>集計シート!K88*集計シート!$R$51*$V$51*44/12</f>
        <v>0</v>
      </c>
      <c r="L88" s="279">
        <f>集計シート!L88*集計シート!$R$51*$V$51*44/12</f>
        <v>0</v>
      </c>
      <c r="M88" s="279">
        <f>集計シート!M88*集計シート!$R$51*$V$51*44/12</f>
        <v>0</v>
      </c>
      <c r="N88" s="279">
        <f>集計シート!N88*集計シート!$R$51*$V$51*44/12</f>
        <v>0</v>
      </c>
      <c r="O88" s="279">
        <f>集計シート!O88*集計シート!$R$51*$V$51*44/12</f>
        <v>0</v>
      </c>
      <c r="P88" s="279">
        <f>集計シート!P88*集計シート!$R$51*$V$51*44/12</f>
        <v>0</v>
      </c>
      <c r="Q88" s="280">
        <f t="shared" si="12"/>
        <v>0</v>
      </c>
      <c r="R88" s="162" t="str">
        <f>IF($R$51="","",$R$51)</f>
        <v/>
      </c>
      <c r="S88" s="162" t="str">
        <f>IF($S$51="","",$S$51)</f>
        <v/>
      </c>
      <c r="T88" s="267" t="str">
        <f>IF(R88="","",R88*Q88)</f>
        <v/>
      </c>
      <c r="U88" s="268" t="str">
        <f>IF(V88="","",T88*V88*(44/12))</f>
        <v/>
      </c>
      <c r="V88" s="128"/>
      <c r="W88" s="69"/>
      <c r="AB88" s="69"/>
      <c r="AC88" s="69"/>
      <c r="AD88" s="69"/>
      <c r="AE88" s="69"/>
      <c r="AF88" s="69"/>
      <c r="AG88" s="69"/>
    </row>
    <row r="89" spans="2:33" s="71" customFormat="1" ht="15" customHeight="1" thickBot="1">
      <c r="B89" s="175" t="s">
        <v>107</v>
      </c>
      <c r="C89" s="98"/>
      <c r="D89" s="84"/>
      <c r="E89" s="260">
        <f>SUM(E83:E88)</f>
        <v>0</v>
      </c>
      <c r="F89" s="260">
        <f t="shared" ref="F89:P89" si="13">SUM(F83:F88)</f>
        <v>0</v>
      </c>
      <c r="G89" s="260">
        <f t="shared" si="13"/>
        <v>0</v>
      </c>
      <c r="H89" s="260">
        <f t="shared" si="13"/>
        <v>0</v>
      </c>
      <c r="I89" s="260">
        <f t="shared" si="13"/>
        <v>0</v>
      </c>
      <c r="J89" s="260">
        <f t="shared" si="13"/>
        <v>0</v>
      </c>
      <c r="K89" s="260">
        <f t="shared" si="13"/>
        <v>0</v>
      </c>
      <c r="L89" s="260">
        <f t="shared" si="13"/>
        <v>0</v>
      </c>
      <c r="M89" s="260">
        <f t="shared" si="13"/>
        <v>0</v>
      </c>
      <c r="N89" s="260">
        <f t="shared" si="13"/>
        <v>0</v>
      </c>
      <c r="O89" s="260">
        <f t="shared" si="13"/>
        <v>0</v>
      </c>
      <c r="P89" s="260">
        <f t="shared" si="13"/>
        <v>0</v>
      </c>
      <c r="Q89" s="260" t="s">
        <v>105</v>
      </c>
      <c r="R89" s="100" t="s">
        <v>105</v>
      </c>
      <c r="S89" s="100" t="s">
        <v>105</v>
      </c>
      <c r="T89" s="261">
        <f>SUM(T82:T88)</f>
        <v>0</v>
      </c>
      <c r="U89" s="103">
        <f>SUM(U82:U88)</f>
        <v>0</v>
      </c>
      <c r="V89" s="129" t="s">
        <v>105</v>
      </c>
      <c r="W89" s="69"/>
      <c r="AB89" s="69"/>
      <c r="AC89" s="69"/>
      <c r="AD89" s="69"/>
      <c r="AE89" s="69"/>
      <c r="AF89" s="69"/>
      <c r="AG89" s="69"/>
    </row>
    <row r="90" spans="2:33" s="71" customFormat="1" ht="15" customHeight="1">
      <c r="B90" s="403" t="s">
        <v>182</v>
      </c>
      <c r="C90" s="88" t="s">
        <v>89</v>
      </c>
      <c r="D90" s="89" t="s">
        <v>87</v>
      </c>
      <c r="E90" s="292">
        <f>集計シート!E91*集計シート!$R$54*$V$53*44/12</f>
        <v>0</v>
      </c>
      <c r="F90" s="292">
        <f>集計シート!F91*集計シート!$R$54*$V$53*44/12</f>
        <v>0</v>
      </c>
      <c r="G90" s="292">
        <f>集計シート!G91*集計シート!$R$54*$V$53*44/12</f>
        <v>0</v>
      </c>
      <c r="H90" s="292">
        <f>集計シート!H91*集計シート!$R$54*$V$53*44/12</f>
        <v>0</v>
      </c>
      <c r="I90" s="292">
        <f>集計シート!I91*集計シート!$R$54*$V$53*44/12</f>
        <v>0</v>
      </c>
      <c r="J90" s="292">
        <f>集計シート!J91*集計シート!$R$54*$V$53*44/12</f>
        <v>0</v>
      </c>
      <c r="K90" s="292">
        <f>集計シート!K91*集計シート!$R$54*$V$53*44/12</f>
        <v>0</v>
      </c>
      <c r="L90" s="292">
        <f>集計シート!L91*集計シート!$R$54*$V$53*44/12</f>
        <v>0</v>
      </c>
      <c r="M90" s="292">
        <f>集計シート!M91*集計シート!$R$54*$V$53*44/12</f>
        <v>0</v>
      </c>
      <c r="N90" s="292">
        <f>集計シート!N91*集計シート!$R$54*$V$53*44/12</f>
        <v>0</v>
      </c>
      <c r="O90" s="292">
        <f>集計シート!O91*集計シート!$R$54*$V$53*44/12</f>
        <v>0</v>
      </c>
      <c r="P90" s="292">
        <f>集計シート!P91*集計シート!$R$54*$V$53*44/12</f>
        <v>0</v>
      </c>
      <c r="Q90" s="257">
        <f>SUM(E90:P90)</f>
        <v>0</v>
      </c>
      <c r="R90" s="120">
        <f>$R$53</f>
        <v>45</v>
      </c>
      <c r="S90" s="92" t="s">
        <v>88</v>
      </c>
      <c r="T90" s="258">
        <f t="shared" si="10"/>
        <v>0</v>
      </c>
      <c r="U90" s="268">
        <f>T90*V90*(44/12)</f>
        <v>0</v>
      </c>
      <c r="V90" s="116">
        <f>IF(別紙1!$I$7=0.000579,$AD$53,$AE$53)</f>
        <v>1.3599999999999999E-2</v>
      </c>
      <c r="W90" s="69"/>
      <c r="AB90" s="69"/>
      <c r="AC90" s="69"/>
      <c r="AD90" s="69"/>
      <c r="AE90" s="69"/>
      <c r="AF90" s="69"/>
      <c r="AG90" s="69"/>
    </row>
    <row r="91" spans="2:33" s="71" customFormat="1" ht="15" customHeight="1">
      <c r="B91" s="403"/>
      <c r="C91" s="108" t="s">
        <v>92</v>
      </c>
      <c r="D91" s="109" t="s">
        <v>93</v>
      </c>
      <c r="E91" s="290">
        <f>集計シート!E92*集計シート!$R$47/集計シート!$K$30*V$47*44/12</f>
        <v>0</v>
      </c>
      <c r="F91" s="290">
        <f>集計シート!F92*集計シート!$R$47/集計シート!$K$30*W$47*44/12</f>
        <v>0</v>
      </c>
      <c r="G91" s="290">
        <f>集計シート!G92*集計シート!$R$47/集計シート!$K$30*X$47*44/12</f>
        <v>0</v>
      </c>
      <c r="H91" s="290">
        <f>集計シート!H92*集計シート!$R$47/集計シート!$K$30*Y$47*44/12</f>
        <v>0</v>
      </c>
      <c r="I91" s="290">
        <f>集計シート!I92*集計シート!$R$47/集計シート!$K$30*Z$47*44/12</f>
        <v>0</v>
      </c>
      <c r="J91" s="290">
        <f>集計シート!J92*集計シート!$R$47/集計シート!$K$30*AA$47*44/12</f>
        <v>0</v>
      </c>
      <c r="K91" s="290">
        <f>集計シート!K92*集計シート!$R$47/集計シート!$K$30*AB$47*44/12</f>
        <v>0</v>
      </c>
      <c r="L91" s="290">
        <f>集計シート!L92*集計シート!$R$47/集計シート!$K$30*AC$47*44/12</f>
        <v>0</v>
      </c>
      <c r="M91" s="290">
        <f>集計シート!M92*集計シート!$R$47/集計シート!$K$30*AD$47*44/12</f>
        <v>0</v>
      </c>
      <c r="N91" s="290">
        <f>集計シート!N92*集計シート!$R$47/集計シート!$K$30*AE$47*44/12</f>
        <v>0</v>
      </c>
      <c r="O91" s="290">
        <f>集計シート!O92*集計シート!$R$47/集計シート!$K$30*AF$47*44/12</f>
        <v>0</v>
      </c>
      <c r="P91" s="290">
        <f>集計シート!P92*集計シート!$R$47/集計シート!$K$30*AG$47*44/12</f>
        <v>0</v>
      </c>
      <c r="Q91" s="280">
        <f>SUM(E91:P91)</f>
        <v>0</v>
      </c>
      <c r="R91" s="120">
        <f>$P$30</f>
        <v>50.8</v>
      </c>
      <c r="S91" s="120" t="s">
        <v>94</v>
      </c>
      <c r="T91" s="267">
        <f>Q91/$K$30*R91</f>
        <v>0</v>
      </c>
      <c r="U91" s="268">
        <f>T91*V91*(44/12)</f>
        <v>0</v>
      </c>
      <c r="V91" s="121">
        <f>IF(別紙1!$I$7=0.000579,$AD$54,$AE$54)</f>
        <v>1.6056000000000001E-2</v>
      </c>
      <c r="W91" s="69"/>
      <c r="AB91" s="69"/>
      <c r="AC91" s="69"/>
      <c r="AD91" s="69"/>
      <c r="AE91" s="69"/>
      <c r="AF91" s="69"/>
      <c r="AG91" s="69"/>
    </row>
    <row r="92" spans="2:33" s="71" customFormat="1" ht="15" customHeight="1">
      <c r="B92" s="404"/>
      <c r="C92" s="108" t="s">
        <v>98</v>
      </c>
      <c r="D92" s="109" t="s">
        <v>99</v>
      </c>
      <c r="E92" s="291">
        <f>集計シート!E93*集計シート!$R$48*$V$48*44/12</f>
        <v>0</v>
      </c>
      <c r="F92" s="291">
        <f>集計シート!F93*集計シート!$R$48*$V$48*44/12</f>
        <v>0</v>
      </c>
      <c r="G92" s="291">
        <f>集計シート!G93*集計シート!$R$48*$V$48*44/12</f>
        <v>0</v>
      </c>
      <c r="H92" s="291">
        <f>集計シート!H93*集計シート!$R$48*$V$48*44/12</f>
        <v>0</v>
      </c>
      <c r="I92" s="291">
        <f>集計シート!I93*集計シート!$R$48*$V$48*44/12</f>
        <v>0</v>
      </c>
      <c r="J92" s="291">
        <f>集計シート!J93*集計シート!$R$48*$V$48*44/12</f>
        <v>0</v>
      </c>
      <c r="K92" s="291">
        <f>集計シート!K93*集計シート!$R$48*$V$48*44/12</f>
        <v>0</v>
      </c>
      <c r="L92" s="291">
        <f>集計シート!L93*集計シート!$R$48*$V$48*44/12</f>
        <v>0</v>
      </c>
      <c r="M92" s="291">
        <f>集計シート!M93*集計シート!$R$48*$V$48*44/12</f>
        <v>0</v>
      </c>
      <c r="N92" s="291">
        <f>集計シート!N93*集計シート!$R$48*$V$48*44/12</f>
        <v>0</v>
      </c>
      <c r="O92" s="291">
        <f>集計シート!O93*集計シート!$R$48*$V$48*44/12</f>
        <v>0</v>
      </c>
      <c r="P92" s="291">
        <f>集計シート!P93*集計シート!$R$48*$V$48*44/12</f>
        <v>0</v>
      </c>
      <c r="Q92" s="280">
        <f>SUM(E92:P92)</f>
        <v>0</v>
      </c>
      <c r="R92" s="120">
        <v>39.1</v>
      </c>
      <c r="S92" s="120" t="s">
        <v>100</v>
      </c>
      <c r="T92" s="267">
        <f t="shared" si="10"/>
        <v>0</v>
      </c>
      <c r="U92" s="268">
        <f>T92*V92*(44/12)</f>
        <v>0</v>
      </c>
      <c r="V92" s="116">
        <f>IF(別紙1!$I$7=0.000579,$AD$55,$AE$55)</f>
        <v>1.9179999999999999E-2</v>
      </c>
      <c r="W92" s="69"/>
      <c r="AB92" s="69"/>
      <c r="AC92" s="69"/>
      <c r="AD92" s="69"/>
      <c r="AE92" s="69"/>
      <c r="AF92" s="69"/>
      <c r="AG92" s="69"/>
    </row>
    <row r="93" spans="2:33" s="71" customFormat="1" ht="15" customHeight="1">
      <c r="B93" s="404"/>
      <c r="C93" s="159" t="str">
        <f>C56</f>
        <v>その他</v>
      </c>
      <c r="D93" s="160" t="str">
        <f>IF(D56="","",D56)</f>
        <v/>
      </c>
      <c r="E93" s="291">
        <f>集計シート!E94*集計シート!$R$49*$V$49*44/12</f>
        <v>0</v>
      </c>
      <c r="F93" s="291">
        <f>集計シート!F94*集計シート!$R$49*$V$49*44/12</f>
        <v>0</v>
      </c>
      <c r="G93" s="291">
        <f>集計シート!G94*集計シート!$R$49*$V$49*44/12</f>
        <v>0</v>
      </c>
      <c r="H93" s="291">
        <f>集計シート!H94*集計シート!$R$49*$V$49*44/12</f>
        <v>0</v>
      </c>
      <c r="I93" s="291">
        <f>集計シート!I94*集計シート!$R$49*$V$49*44/12</f>
        <v>0</v>
      </c>
      <c r="J93" s="291">
        <f>集計シート!J94*集計シート!$R$49*$V$49*44/12</f>
        <v>0</v>
      </c>
      <c r="K93" s="291">
        <f>集計シート!K94*集計シート!$R$49*$V$49*44/12</f>
        <v>0</v>
      </c>
      <c r="L93" s="291">
        <f>集計シート!L94*集計シート!$R$49*$V$49*44/12</f>
        <v>0</v>
      </c>
      <c r="M93" s="291">
        <f>集計シート!M94*集計シート!$R$49*$V$49*44/12</f>
        <v>0</v>
      </c>
      <c r="N93" s="291">
        <f>集計シート!N94*集計シート!$R$49*$V$49*44/12</f>
        <v>0</v>
      </c>
      <c r="O93" s="291">
        <f>集計シート!O94*集計シート!$R$49*$V$49*44/12</f>
        <v>0</v>
      </c>
      <c r="P93" s="291">
        <f>集計シート!P94*集計シート!$R$49*$V$49*44/12</f>
        <v>0</v>
      </c>
      <c r="Q93" s="280">
        <f>SUM(E93:P93)</f>
        <v>0</v>
      </c>
      <c r="R93" s="162">
        <f>IF($R$56="","",$R$56)</f>
        <v>40</v>
      </c>
      <c r="S93" s="162" t="str">
        <f>IF($S$56="","",$S$56)</f>
        <v/>
      </c>
      <c r="T93" s="267">
        <f>Q93*R93</f>
        <v>0</v>
      </c>
      <c r="U93" s="268">
        <f>T93*V93*(44/12)</f>
        <v>0</v>
      </c>
      <c r="V93" s="128">
        <v>0.01</v>
      </c>
      <c r="W93" s="69"/>
      <c r="AB93" s="69"/>
      <c r="AC93" s="69"/>
      <c r="AD93" s="69"/>
      <c r="AE93" s="69"/>
      <c r="AF93" s="69"/>
      <c r="AG93" s="69"/>
    </row>
    <row r="94" spans="2:33" s="71" customFormat="1" ht="15" customHeight="1">
      <c r="B94" s="404"/>
      <c r="C94" s="108" t="s">
        <v>109</v>
      </c>
      <c r="D94" s="109" t="s">
        <v>79</v>
      </c>
      <c r="E94" s="279"/>
      <c r="F94" s="279"/>
      <c r="G94" s="279"/>
      <c r="H94" s="279"/>
      <c r="I94" s="279"/>
      <c r="J94" s="279"/>
      <c r="K94" s="279"/>
      <c r="L94" s="279"/>
      <c r="M94" s="279"/>
      <c r="N94" s="279"/>
      <c r="O94" s="279"/>
      <c r="P94" s="279" ph="1"/>
      <c r="Q94" s="280">
        <f>SUM(E94:P94)</f>
        <v>0</v>
      </c>
      <c r="R94" s="120">
        <v>9.9699999999999989</v>
      </c>
      <c r="S94" s="120" t="s">
        <v>80</v>
      </c>
      <c r="T94" s="267">
        <f>-R94*Q94</f>
        <v>0</v>
      </c>
      <c r="U94" s="268">
        <f>-Q94*V94</f>
        <v>0</v>
      </c>
      <c r="V94" s="116">
        <f>IF(別紙1!$I$7=0.000579,$AD$57,$AE$57)</f>
        <v>0.434</v>
      </c>
      <c r="W94" s="69"/>
      <c r="AB94" s="69"/>
      <c r="AC94" s="69"/>
      <c r="AD94" s="69"/>
      <c r="AE94" s="69"/>
      <c r="AF94" s="69"/>
      <c r="AG94" s="69"/>
    </row>
    <row r="95" spans="2:33" s="71" customFormat="1" ht="22.35" customHeight="1" thickBot="1">
      <c r="B95" s="176" t="s">
        <v>183</v>
      </c>
      <c r="C95" s="98"/>
      <c r="D95" s="84"/>
      <c r="E95" s="260">
        <f>SUM(E90:E93)</f>
        <v>0</v>
      </c>
      <c r="F95" s="260">
        <f t="shared" ref="F95:P95" si="14">SUM(F90:F93)</f>
        <v>0</v>
      </c>
      <c r="G95" s="260">
        <f t="shared" si="14"/>
        <v>0</v>
      </c>
      <c r="H95" s="260">
        <f t="shared" si="14"/>
        <v>0</v>
      </c>
      <c r="I95" s="260">
        <f t="shared" si="14"/>
        <v>0</v>
      </c>
      <c r="J95" s="260">
        <f t="shared" si="14"/>
        <v>0</v>
      </c>
      <c r="K95" s="260">
        <f t="shared" si="14"/>
        <v>0</v>
      </c>
      <c r="L95" s="260">
        <f t="shared" si="14"/>
        <v>0</v>
      </c>
      <c r="M95" s="260">
        <f t="shared" si="14"/>
        <v>0</v>
      </c>
      <c r="N95" s="260">
        <f t="shared" si="14"/>
        <v>0</v>
      </c>
      <c r="O95" s="260">
        <f t="shared" si="14"/>
        <v>0</v>
      </c>
      <c r="P95" s="260">
        <f t="shared" si="14"/>
        <v>0</v>
      </c>
      <c r="Q95" s="260" t="s">
        <v>83</v>
      </c>
      <c r="R95" s="100" t="s">
        <v>105</v>
      </c>
      <c r="S95" s="100" t="s">
        <v>105</v>
      </c>
      <c r="T95" s="261">
        <f>SUM(T90:T94)</f>
        <v>0</v>
      </c>
      <c r="U95" s="103">
        <f>SUM(U90:U94)</f>
        <v>0</v>
      </c>
      <c r="V95" s="129" t="s">
        <v>105</v>
      </c>
      <c r="W95" s="69"/>
      <c r="AB95" s="69"/>
      <c r="AC95" s="69"/>
      <c r="AD95" s="69"/>
      <c r="AE95" s="69"/>
      <c r="AF95" s="69"/>
      <c r="AG95" s="69"/>
    </row>
    <row r="96" spans="2:33" s="71" customFormat="1" ht="15" customHeight="1">
      <c r="B96" s="177" t="s">
        <v>110</v>
      </c>
      <c r="C96" s="88" t="s">
        <v>78</v>
      </c>
      <c r="D96" s="89" t="s">
        <v>79</v>
      </c>
      <c r="E96" s="262"/>
      <c r="F96" s="262"/>
      <c r="G96" s="262"/>
      <c r="H96" s="262"/>
      <c r="I96" s="262"/>
      <c r="J96" s="262"/>
      <c r="K96" s="262"/>
      <c r="L96" s="262"/>
      <c r="M96" s="262"/>
      <c r="N96" s="262"/>
      <c r="O96" s="262"/>
      <c r="P96" s="262"/>
      <c r="Q96" s="257">
        <f>SUM(E96:P96)</f>
        <v>0</v>
      </c>
      <c r="R96" s="142">
        <v>9.9699999999999989</v>
      </c>
      <c r="S96" s="92" t="s">
        <v>80</v>
      </c>
      <c r="T96" s="258">
        <f t="shared" si="10"/>
        <v>0</v>
      </c>
      <c r="U96" s="259">
        <f>Q96*V96</f>
        <v>0</v>
      </c>
      <c r="V96" s="96">
        <f>IF(別紙1!$I$7=0.000579,$AD$59,$AE$59)</f>
        <v>0.434</v>
      </c>
      <c r="W96" s="69"/>
      <c r="AB96" s="69"/>
      <c r="AC96" s="69"/>
      <c r="AD96" s="69"/>
      <c r="AE96" s="69"/>
      <c r="AF96" s="69"/>
      <c r="AG96" s="69"/>
    </row>
    <row r="97" spans="2:33" s="71" customFormat="1" ht="15" customHeight="1" thickBot="1">
      <c r="B97" s="178" t="s">
        <v>111</v>
      </c>
      <c r="C97" s="143"/>
      <c r="D97" s="143"/>
      <c r="E97" s="260" t="s">
        <v>83</v>
      </c>
      <c r="F97" s="260" t="s">
        <v>83</v>
      </c>
      <c r="G97" s="260" t="s">
        <v>83</v>
      </c>
      <c r="H97" s="260" t="s">
        <v>83</v>
      </c>
      <c r="I97" s="260" t="s">
        <v>83</v>
      </c>
      <c r="J97" s="260" t="s">
        <v>83</v>
      </c>
      <c r="K97" s="260" t="s">
        <v>83</v>
      </c>
      <c r="L97" s="260" t="s">
        <v>83</v>
      </c>
      <c r="M97" s="260" t="s">
        <v>83</v>
      </c>
      <c r="N97" s="260" t="s">
        <v>83</v>
      </c>
      <c r="O97" s="260" t="s">
        <v>83</v>
      </c>
      <c r="P97" s="260" t="s">
        <v>83</v>
      </c>
      <c r="Q97" s="260" t="s">
        <v>83</v>
      </c>
      <c r="R97" s="100" t="s">
        <v>105</v>
      </c>
      <c r="S97" s="100" t="s">
        <v>105</v>
      </c>
      <c r="T97" s="261">
        <f>T96</f>
        <v>0</v>
      </c>
      <c r="U97" s="103">
        <f>U96</f>
        <v>0</v>
      </c>
      <c r="V97" s="129" t="s">
        <v>105</v>
      </c>
      <c r="W97" s="69"/>
      <c r="AB97" s="69"/>
      <c r="AC97" s="69"/>
      <c r="AD97" s="69"/>
      <c r="AE97" s="69"/>
      <c r="AF97" s="69"/>
      <c r="AG97" s="69"/>
    </row>
    <row r="98" spans="2:33" s="71" customFormat="1" ht="15" customHeight="1">
      <c r="B98" s="144" t="s">
        <v>112</v>
      </c>
      <c r="C98" s="145"/>
      <c r="D98" s="145"/>
      <c r="E98" s="281"/>
      <c r="F98" s="281"/>
      <c r="G98" s="281"/>
      <c r="H98" s="281"/>
      <c r="I98" s="281"/>
      <c r="J98" s="281"/>
      <c r="K98" s="281"/>
      <c r="L98" s="281"/>
      <c r="M98" s="281"/>
      <c r="N98" s="281"/>
      <c r="O98" s="281"/>
      <c r="P98" s="281"/>
      <c r="Q98" s="281"/>
      <c r="R98" s="167" t="s">
        <v>83</v>
      </c>
      <c r="S98" s="167" t="s">
        <v>105</v>
      </c>
      <c r="T98" s="293">
        <f>T73+T81+T89+T95+T97</f>
        <v>0</v>
      </c>
      <c r="U98" s="149" t="s">
        <v>83</v>
      </c>
      <c r="V98" s="169" t="s">
        <v>105</v>
      </c>
      <c r="W98" s="69"/>
      <c r="AB98" s="69"/>
      <c r="AC98" s="69"/>
      <c r="AD98" s="69"/>
      <c r="AE98" s="69"/>
      <c r="AF98" s="69"/>
      <c r="AG98" s="69"/>
    </row>
    <row r="99" spans="2:33" s="71" customFormat="1" ht="15" customHeight="1" thickBot="1">
      <c r="B99" s="151" t="s">
        <v>113</v>
      </c>
      <c r="C99" s="101"/>
      <c r="D99" s="101"/>
      <c r="E99" s="283"/>
      <c r="F99" s="283"/>
      <c r="G99" s="283"/>
      <c r="H99" s="283"/>
      <c r="I99" s="283"/>
      <c r="J99" s="283"/>
      <c r="K99" s="283"/>
      <c r="L99" s="283"/>
      <c r="M99" s="283"/>
      <c r="N99" s="283"/>
      <c r="O99" s="283"/>
      <c r="P99" s="283"/>
      <c r="Q99" s="283"/>
      <c r="R99" s="170" t="s">
        <v>105</v>
      </c>
      <c r="S99" s="170" t="s">
        <v>105</v>
      </c>
      <c r="T99" s="294" t="s">
        <v>105</v>
      </c>
      <c r="U99" s="154">
        <f>U73+U81+U89+U95+U97</f>
        <v>0</v>
      </c>
      <c r="V99" s="172" t="s">
        <v>105</v>
      </c>
    </row>
    <row r="100" spans="2:33" s="71" customFormat="1" ht="14.45" customHeight="1">
      <c r="T100" s="285"/>
    </row>
    <row r="102" spans="2:33" ht="18" customHeight="1"/>
    <row r="103" spans="2:33" s="71" customFormat="1" ht="30" customHeight="1">
      <c r="B103" s="73" t="s">
        <v>119</v>
      </c>
      <c r="C103" s="74"/>
      <c r="D103" s="74"/>
      <c r="E103" s="74"/>
      <c r="F103" s="74"/>
      <c r="G103" s="74"/>
      <c r="H103" s="74"/>
      <c r="I103" s="74"/>
      <c r="J103" s="74"/>
      <c r="K103" s="74"/>
      <c r="L103" s="74"/>
      <c r="M103" s="74"/>
      <c r="N103" s="74"/>
      <c r="O103" s="74"/>
      <c r="P103" s="75" t="s">
        <v>147</v>
      </c>
      <c r="Q103" s="74"/>
      <c r="R103" s="74"/>
      <c r="S103" s="74"/>
      <c r="T103" s="286"/>
      <c r="U103" s="74"/>
      <c r="V103" s="77">
        <v>0</v>
      </c>
    </row>
    <row r="104" spans="2:33" s="71" customFormat="1" ht="15" customHeight="1">
      <c r="T104" s="285"/>
      <c r="V104" s="78"/>
    </row>
    <row r="105" spans="2:33" s="71" customFormat="1" ht="15" customHeight="1">
      <c r="B105" s="194" t="s">
        <v>148</v>
      </c>
      <c r="T105" s="285"/>
    </row>
    <row r="106" spans="2:33" s="71" customFormat="1" ht="12" customHeight="1">
      <c r="B106" s="79" t="s">
        <v>149</v>
      </c>
      <c r="T106" s="285"/>
    </row>
    <row r="107" spans="2:33" s="71" customFormat="1" ht="11.45" customHeight="1" thickBot="1">
      <c r="T107" s="287" t="s">
        <v>68</v>
      </c>
      <c r="U107" s="82" t="s">
        <v>69</v>
      </c>
      <c r="V107" s="82" t="s">
        <v>70</v>
      </c>
    </row>
    <row r="108" spans="2:33" s="71" customFormat="1" ht="15" customHeight="1">
      <c r="B108" s="464" t="s">
        <v>120</v>
      </c>
      <c r="C108" s="465"/>
      <c r="D108" s="466"/>
      <c r="E108" s="398" t="s">
        <v>158</v>
      </c>
      <c r="F108" s="399"/>
      <c r="G108" s="399"/>
      <c r="H108" s="399"/>
      <c r="I108" s="399"/>
      <c r="J108" s="399"/>
      <c r="K108" s="399"/>
      <c r="L108" s="399"/>
      <c r="M108" s="399"/>
      <c r="N108" s="399"/>
      <c r="O108" s="399"/>
      <c r="P108" s="399"/>
      <c r="Q108" s="399"/>
      <c r="R108" s="399"/>
      <c r="S108" s="399"/>
      <c r="T108" s="399"/>
      <c r="U108" s="399"/>
      <c r="V108" s="400"/>
      <c r="W108" s="69"/>
      <c r="AB108" s="69"/>
      <c r="AC108" s="69"/>
      <c r="AD108" s="69"/>
      <c r="AE108" s="69"/>
      <c r="AF108" s="69"/>
      <c r="AG108" s="69"/>
    </row>
    <row r="109" spans="2:33" s="71" customFormat="1" ht="36.75" thickBot="1">
      <c r="B109" s="467"/>
      <c r="C109" s="468"/>
      <c r="D109" s="469"/>
      <c r="E109" s="84" t="s">
        <v>13</v>
      </c>
      <c r="F109" s="84" t="s">
        <v>117</v>
      </c>
      <c r="G109" s="84" t="s">
        <v>15</v>
      </c>
      <c r="H109" s="84" t="s">
        <v>16</v>
      </c>
      <c r="I109" s="84" t="s">
        <v>17</v>
      </c>
      <c r="J109" s="84" t="s">
        <v>18</v>
      </c>
      <c r="K109" s="84" t="s">
        <v>19</v>
      </c>
      <c r="L109" s="84" t="s">
        <v>20</v>
      </c>
      <c r="M109" s="84" t="s">
        <v>21</v>
      </c>
      <c r="N109" s="84" t="s">
        <v>22</v>
      </c>
      <c r="O109" s="84" t="s">
        <v>23</v>
      </c>
      <c r="P109" s="84" t="s">
        <v>24</v>
      </c>
      <c r="Q109" s="84" t="s">
        <v>72</v>
      </c>
      <c r="R109" s="401" t="s">
        <v>73</v>
      </c>
      <c r="S109" s="402"/>
      <c r="T109" s="288" t="s">
        <v>74</v>
      </c>
      <c r="U109" s="86" t="s">
        <v>75</v>
      </c>
      <c r="V109" s="87" t="s">
        <v>76</v>
      </c>
      <c r="W109" s="69"/>
      <c r="AB109" s="69"/>
      <c r="AC109" s="69"/>
      <c r="AD109" s="69"/>
      <c r="AE109" s="69"/>
      <c r="AF109" s="69"/>
      <c r="AG109" s="69"/>
    </row>
    <row r="110" spans="2:33" s="71" customFormat="1" ht="20.100000000000001" customHeight="1">
      <c r="B110" s="174" t="s">
        <v>77</v>
      </c>
      <c r="C110" s="88" t="s">
        <v>78</v>
      </c>
      <c r="D110" s="89" t="s">
        <v>79</v>
      </c>
      <c r="E110" s="256"/>
      <c r="F110" s="256"/>
      <c r="G110" s="256"/>
      <c r="H110" s="256"/>
      <c r="I110" s="256"/>
      <c r="J110" s="256"/>
      <c r="K110" s="256"/>
      <c r="L110" s="256"/>
      <c r="M110" s="256"/>
      <c r="N110" s="256"/>
      <c r="O110" s="256"/>
      <c r="P110" s="256"/>
      <c r="Q110" s="257">
        <f>SUM(E110:P110)</f>
        <v>0</v>
      </c>
      <c r="R110" s="142">
        <v>9.9699999999999989</v>
      </c>
      <c r="S110" s="92" t="s">
        <v>80</v>
      </c>
      <c r="T110" s="258">
        <f>R110*Q110</f>
        <v>0</v>
      </c>
      <c r="U110" s="259">
        <f>Q110*V110</f>
        <v>0</v>
      </c>
      <c r="V110" s="96">
        <f>IF(別紙1!$I$7=0.000579,$AD$35,$AE$35)</f>
        <v>0.434</v>
      </c>
      <c r="W110" s="69"/>
      <c r="AB110" s="69"/>
      <c r="AC110" s="69"/>
      <c r="AD110" s="69"/>
      <c r="AE110" s="69"/>
      <c r="AF110" s="69"/>
      <c r="AG110" s="69"/>
    </row>
    <row r="111" spans="2:33" s="71" customFormat="1" ht="20.100000000000001" customHeight="1" thickBot="1">
      <c r="B111" s="175" t="s">
        <v>81</v>
      </c>
      <c r="C111" s="98" t="s">
        <v>78</v>
      </c>
      <c r="D111" s="84" t="s">
        <v>79</v>
      </c>
      <c r="E111" s="260"/>
      <c r="F111" s="260" t="s">
        <v>83</v>
      </c>
      <c r="G111" s="260" t="s">
        <v>83</v>
      </c>
      <c r="H111" s="260" t="s">
        <v>83</v>
      </c>
      <c r="I111" s="260" t="s">
        <v>83</v>
      </c>
      <c r="J111" s="260" t="s">
        <v>83</v>
      </c>
      <c r="K111" s="260" t="s">
        <v>83</v>
      </c>
      <c r="L111" s="260" t="s">
        <v>83</v>
      </c>
      <c r="M111" s="260" t="s">
        <v>83</v>
      </c>
      <c r="N111" s="260" t="s">
        <v>83</v>
      </c>
      <c r="O111" s="260" t="s">
        <v>83</v>
      </c>
      <c r="P111" s="260" t="s">
        <v>83</v>
      </c>
      <c r="Q111" s="260" t="s">
        <v>83</v>
      </c>
      <c r="R111" s="100" t="s">
        <v>105</v>
      </c>
      <c r="S111" s="100" t="s">
        <v>105</v>
      </c>
      <c r="T111" s="261">
        <f>T110</f>
        <v>0</v>
      </c>
      <c r="U111" s="103">
        <f>U110</f>
        <v>0</v>
      </c>
      <c r="V111" s="104"/>
      <c r="W111" s="69"/>
      <c r="AB111" s="69"/>
      <c r="AC111" s="69"/>
      <c r="AD111" s="69"/>
      <c r="AE111" s="69"/>
      <c r="AF111" s="69"/>
      <c r="AG111" s="69"/>
    </row>
    <row r="112" spans="2:33" s="71" customFormat="1" ht="15" customHeight="1">
      <c r="B112" s="374" t="s">
        <v>84</v>
      </c>
      <c r="C112" s="88" t="s">
        <v>78</v>
      </c>
      <c r="D112" s="89" t="s">
        <v>79</v>
      </c>
      <c r="E112" s="262"/>
      <c r="F112" s="262"/>
      <c r="G112" s="262"/>
      <c r="H112" s="262"/>
      <c r="I112" s="262"/>
      <c r="J112" s="262"/>
      <c r="K112" s="262"/>
      <c r="L112" s="262"/>
      <c r="M112" s="262"/>
      <c r="N112" s="262"/>
      <c r="O112" s="262"/>
      <c r="P112" s="262"/>
      <c r="Q112" s="263">
        <f t="shared" ref="Q112:Q113" si="15">SUM(E112:P112)</f>
        <v>0</v>
      </c>
      <c r="R112" s="107">
        <v>9.9699999999999989</v>
      </c>
      <c r="S112" s="92" t="s">
        <v>80</v>
      </c>
      <c r="T112" s="258">
        <f t="shared" ref="T112:T113" si="16">R112*Q112</f>
        <v>0</v>
      </c>
      <c r="U112" s="259">
        <f>Q112*V112</f>
        <v>0</v>
      </c>
      <c r="V112" s="96">
        <f>IF(別紙1!$I$7=0.000579,$AD$37,$AE$37)</f>
        <v>0.434</v>
      </c>
      <c r="W112" s="69"/>
      <c r="AB112" s="69"/>
      <c r="AC112" s="69"/>
      <c r="AD112" s="69"/>
      <c r="AE112" s="69"/>
      <c r="AF112" s="69"/>
      <c r="AG112" s="69"/>
    </row>
    <row r="113" spans="2:33" s="71" customFormat="1" ht="15" customHeight="1">
      <c r="B113" s="375"/>
      <c r="C113" s="108" t="s">
        <v>118</v>
      </c>
      <c r="D113" s="109" t="s">
        <v>87</v>
      </c>
      <c r="E113" s="264">
        <f>集計シート!E113*集計シート!$R$38*$V$38*44/12</f>
        <v>0</v>
      </c>
      <c r="F113" s="264">
        <f>集計シート!F113*集計シート!$R$38*$V$38*44/12</f>
        <v>0</v>
      </c>
      <c r="G113" s="264">
        <f>集計シート!G113*集計シート!$R$38*$V$38*44/12</f>
        <v>0</v>
      </c>
      <c r="H113" s="264">
        <f>集計シート!H113*集計シート!$R$38*$V$38*44/12</f>
        <v>0</v>
      </c>
      <c r="I113" s="264">
        <f>集計シート!I113*集計シート!$R$38*$V$38*44/12</f>
        <v>0</v>
      </c>
      <c r="J113" s="264">
        <f>集計シート!J113*集計シート!$R$38*$V$38*44/12</f>
        <v>0</v>
      </c>
      <c r="K113" s="264">
        <f>集計シート!K113*集計シート!$R$38*$V$38*44/12</f>
        <v>0</v>
      </c>
      <c r="L113" s="264">
        <f>集計シート!L113*集計シート!$R$38*$V$38*44/12</f>
        <v>0</v>
      </c>
      <c r="M113" s="264">
        <f>集計シート!M113*集計シート!$R$38*$V$38*44/12</f>
        <v>0</v>
      </c>
      <c r="N113" s="264">
        <f>集計シート!N113*集計シート!$R$38*$V$38*44/12</f>
        <v>0</v>
      </c>
      <c r="O113" s="264">
        <f>集計シート!O113*集計シート!$R$38*$V$38*44/12</f>
        <v>0</v>
      </c>
      <c r="P113" s="264">
        <f>集計シート!P113*集計シート!$R$38*$V$38*44/12</f>
        <v>0</v>
      </c>
      <c r="Q113" s="265">
        <f t="shared" si="15"/>
        <v>0</v>
      </c>
      <c r="R113" s="120">
        <f>$R$38</f>
        <v>45</v>
      </c>
      <c r="S113" s="120" t="s">
        <v>88</v>
      </c>
      <c r="T113" s="267">
        <f t="shared" si="16"/>
        <v>0</v>
      </c>
      <c r="U113" s="268">
        <f>T113*V113*(44/12)</f>
        <v>0</v>
      </c>
      <c r="V113" s="116">
        <f>IF(別紙1!$I$7=0.000579,$AD$38,$AE$38)</f>
        <v>1.3599999999999999E-2</v>
      </c>
      <c r="W113" s="69"/>
      <c r="AB113" s="69"/>
      <c r="AC113" s="69"/>
      <c r="AD113" s="69"/>
      <c r="AE113" s="69"/>
      <c r="AF113" s="69"/>
      <c r="AG113" s="69"/>
    </row>
    <row r="114" spans="2:33" s="71" customFormat="1" ht="15" customHeight="1">
      <c r="B114" s="375"/>
      <c r="C114" s="108" t="s">
        <v>92</v>
      </c>
      <c r="D114" s="109" t="s">
        <v>93</v>
      </c>
      <c r="E114" s="269">
        <f>集計シート!E114*集計シート!$R$39/集計シート!$K$30*$V$39*44/12</f>
        <v>0</v>
      </c>
      <c r="F114" s="269">
        <f>集計シート!F114*集計シート!$R$39/集計シート!$K$30*$V$39*44/12</f>
        <v>0</v>
      </c>
      <c r="G114" s="269">
        <f>集計シート!G114*集計シート!$R$39/集計シート!$K$30*$V$39*44/12</f>
        <v>0</v>
      </c>
      <c r="H114" s="269">
        <f>集計シート!H114*集計シート!$R$39/集計シート!$K$30*$V$39*44/12</f>
        <v>0</v>
      </c>
      <c r="I114" s="269">
        <f>集計シート!I114*集計シート!$R$39/集計シート!$K$30*$V$39*44/12</f>
        <v>0</v>
      </c>
      <c r="J114" s="269">
        <f>集計シート!J114*集計シート!$R$39/集計シート!$K$30*$V$39*44/12</f>
        <v>0</v>
      </c>
      <c r="K114" s="269">
        <f>集計シート!K114*集計シート!$R$39/集計シート!$K$30*$V$39*44/12</f>
        <v>0</v>
      </c>
      <c r="L114" s="269">
        <f>集計シート!L114*集計シート!$R$39/集計シート!$K$30*$V$39*44/12</f>
        <v>0</v>
      </c>
      <c r="M114" s="269">
        <f>集計シート!M114*集計シート!$R$39/集計シート!$K$30*$V$39*44/12</f>
        <v>0</v>
      </c>
      <c r="N114" s="269">
        <f>集計シート!N114*集計シート!$R$39/集計シート!$K$30*$V$39*44/12</f>
        <v>0</v>
      </c>
      <c r="O114" s="269">
        <f>集計シート!O114*集計シート!$R$39/集計シート!$K$30*$V$39*44/12</f>
        <v>0</v>
      </c>
      <c r="P114" s="269">
        <f>集計シート!P114*集計シート!$R$39/集計シート!$K$30*$V$39*44/12</f>
        <v>0</v>
      </c>
      <c r="Q114" s="280">
        <f>SUM(E114:P114)</f>
        <v>0</v>
      </c>
      <c r="R114" s="120">
        <f>$P$30</f>
        <v>50.8</v>
      </c>
      <c r="S114" s="120" t="s">
        <v>94</v>
      </c>
      <c r="T114" s="267">
        <f>Q114/$K$30*R114</f>
        <v>0</v>
      </c>
      <c r="U114" s="268">
        <f>T114*V114*(44/12)</f>
        <v>0</v>
      </c>
      <c r="V114" s="121">
        <f>IF(別紙1!$I$7=0.000579,$AD$39,$AE$39)</f>
        <v>1.6056000000000001E-2</v>
      </c>
      <c r="W114" s="69"/>
      <c r="AB114" s="69"/>
      <c r="AC114" s="69"/>
      <c r="AD114" s="69"/>
      <c r="AE114" s="69"/>
      <c r="AF114" s="69"/>
      <c r="AG114" s="69"/>
    </row>
    <row r="115" spans="2:33" s="71" customFormat="1" ht="15" customHeight="1">
      <c r="B115" s="375"/>
      <c r="C115" s="108" t="s">
        <v>98</v>
      </c>
      <c r="D115" s="109" t="s">
        <v>99</v>
      </c>
      <c r="E115" s="269">
        <f>集計シート!E115*集計シート!$R$40*$V$40*44/12</f>
        <v>0</v>
      </c>
      <c r="F115" s="269">
        <f>集計シート!F115*集計シート!$R$40*$V$40*44/12</f>
        <v>0</v>
      </c>
      <c r="G115" s="269">
        <f>集計シート!G115*集計シート!$R$40*$V$40*44/12</f>
        <v>0</v>
      </c>
      <c r="H115" s="269">
        <f>集計シート!H115*集計シート!$R$40*$V$40*44/12</f>
        <v>0</v>
      </c>
      <c r="I115" s="269">
        <f>集計シート!I115*集計シート!$R$40*$V$40*44/12</f>
        <v>0</v>
      </c>
      <c r="J115" s="269">
        <f>集計シート!J115*集計シート!$R$40*$V$40*44/12</f>
        <v>0</v>
      </c>
      <c r="K115" s="269">
        <f>集計シート!K115*集計シート!$R$40*$V$40*44/12</f>
        <v>0</v>
      </c>
      <c r="L115" s="269">
        <f>集計シート!L115*集計シート!$R$40*$V$40*44/12</f>
        <v>0</v>
      </c>
      <c r="M115" s="269">
        <f>集計シート!M115*集計シート!$R$40*$V$40*44/12</f>
        <v>0</v>
      </c>
      <c r="N115" s="269">
        <f>集計シート!N115*集計シート!$R$40*$V$40*44/12</f>
        <v>0</v>
      </c>
      <c r="O115" s="269">
        <f>集計シート!O115*集計シート!$R$40*$V$40*44/12</f>
        <v>0</v>
      </c>
      <c r="P115" s="269">
        <f>集計シート!P115*集計シート!$R$40*$V$40*44/12</f>
        <v>0</v>
      </c>
      <c r="Q115" s="280">
        <f t="shared" ref="Q115:Q118" si="17">SUM(E115:P115)</f>
        <v>0</v>
      </c>
      <c r="R115" s="120">
        <v>39.1</v>
      </c>
      <c r="S115" s="120" t="s">
        <v>100</v>
      </c>
      <c r="T115" s="267">
        <f t="shared" ref="T115:T117" si="18">R115*Q115</f>
        <v>0</v>
      </c>
      <c r="U115" s="268">
        <f>T115*V115*(44/12)</f>
        <v>0</v>
      </c>
      <c r="V115" s="116">
        <f>IF(別紙1!$I$7=0.000579,$AD$40,$AE$40)</f>
        <v>1.9179999999999999E-2</v>
      </c>
      <c r="W115" s="69"/>
      <c r="AB115" s="69"/>
      <c r="AC115" s="69"/>
      <c r="AD115" s="69"/>
      <c r="AE115" s="69"/>
      <c r="AF115" s="69"/>
      <c r="AG115" s="69"/>
    </row>
    <row r="116" spans="2:33" s="71" customFormat="1" ht="15" customHeight="1">
      <c r="B116" s="375"/>
      <c r="C116" s="108" t="s">
        <v>101</v>
      </c>
      <c r="D116" s="109" t="s">
        <v>99</v>
      </c>
      <c r="E116" s="269">
        <f>集計シート!E116*集計シート!$R$41*$V$41*44/12</f>
        <v>0</v>
      </c>
      <c r="F116" s="269">
        <f>集計シート!F116*集計シート!$R$41*$V$41*44/12</f>
        <v>0</v>
      </c>
      <c r="G116" s="269">
        <f>集計シート!G116*集計シート!$R$41*$V$41*44/12</f>
        <v>0</v>
      </c>
      <c r="H116" s="269">
        <f>集計シート!H116*集計シート!$R$41*$V$41*44/12</f>
        <v>0</v>
      </c>
      <c r="I116" s="269">
        <f>集計シート!I116*集計シート!$R$41*$V$41*44/12</f>
        <v>0</v>
      </c>
      <c r="J116" s="269">
        <f>集計シート!J116*集計シート!$R$41*$V$41*44/12</f>
        <v>0</v>
      </c>
      <c r="K116" s="269">
        <f>集計シート!K116*集計シート!$R$41*$V$41*44/12</f>
        <v>0</v>
      </c>
      <c r="L116" s="269">
        <f>集計シート!L116*集計シート!$R$41*$V$41*44/12</f>
        <v>0</v>
      </c>
      <c r="M116" s="269">
        <f>集計シート!M116*集計シート!$R$41*$V$41*44/12</f>
        <v>0</v>
      </c>
      <c r="N116" s="269">
        <f>集計シート!N116*集計シート!$R$41*$V$41*44/12</f>
        <v>0</v>
      </c>
      <c r="O116" s="269">
        <f>集計シート!O116*集計シート!$R$41*$V$41*44/12</f>
        <v>0</v>
      </c>
      <c r="P116" s="269">
        <f>集計シート!P116*集計シート!$R$41*$V$41*44/12</f>
        <v>0</v>
      </c>
      <c r="Q116" s="280">
        <f t="shared" si="17"/>
        <v>0</v>
      </c>
      <c r="R116" s="120">
        <v>36.700000000000003</v>
      </c>
      <c r="S116" s="120" t="s">
        <v>100</v>
      </c>
      <c r="T116" s="267">
        <f t="shared" si="18"/>
        <v>0</v>
      </c>
      <c r="U116" s="268">
        <f>T116*V116*(44/12)</f>
        <v>0</v>
      </c>
      <c r="V116" s="116">
        <f>IF(別紙1!$I$7=0.000579,$AD$41,$AE$41)</f>
        <v>1.8579999999999999E-2</v>
      </c>
      <c r="W116" s="69"/>
      <c r="AB116" s="69"/>
      <c r="AC116" s="69"/>
      <c r="AD116" s="69"/>
      <c r="AE116" s="69"/>
      <c r="AF116" s="69"/>
      <c r="AG116" s="69"/>
    </row>
    <row r="117" spans="2:33" s="71" customFormat="1" ht="15" customHeight="1">
      <c r="B117" s="375"/>
      <c r="C117" s="108" t="s">
        <v>102</v>
      </c>
      <c r="D117" s="109" t="s">
        <v>99</v>
      </c>
      <c r="E117" s="269">
        <f>集計シート!E117*集計シート!$R$42*$V$42*44/12</f>
        <v>0</v>
      </c>
      <c r="F117" s="269">
        <f>集計シート!F117*集計シート!$R$42*$V$42*44/12</f>
        <v>0</v>
      </c>
      <c r="G117" s="269">
        <f>集計シート!G117*集計シート!$R$42*$V$42*44/12</f>
        <v>0</v>
      </c>
      <c r="H117" s="269">
        <f>集計シート!H117*集計シート!$R$42*$V$42*44/12</f>
        <v>0</v>
      </c>
      <c r="I117" s="269">
        <f>集計シート!I117*集計シート!$R$42*$V$42*44/12</f>
        <v>0</v>
      </c>
      <c r="J117" s="269">
        <f>集計シート!J117*集計シート!$R$42*$V$42*44/12</f>
        <v>0</v>
      </c>
      <c r="K117" s="269">
        <f>集計シート!K117*集計シート!$R$42*$V$42*44/12</f>
        <v>0</v>
      </c>
      <c r="L117" s="269">
        <f>集計シート!L117*集計シート!$R$42*$V$42*44/12</f>
        <v>0</v>
      </c>
      <c r="M117" s="269">
        <f>集計シート!M117*集計シート!$R$42*$V$42*44/12</f>
        <v>0</v>
      </c>
      <c r="N117" s="269">
        <f>集計シート!N117*集計シート!$R$42*$V$42*44/12</f>
        <v>0</v>
      </c>
      <c r="O117" s="269">
        <f>集計シート!O117*集計シート!$R$42*$V$42*44/12</f>
        <v>0</v>
      </c>
      <c r="P117" s="269">
        <f>集計シート!P117*集計シート!$R$42*$V$42*44/12</f>
        <v>0</v>
      </c>
      <c r="Q117" s="280">
        <f t="shared" si="17"/>
        <v>0</v>
      </c>
      <c r="R117" s="120">
        <v>37.699999999999996</v>
      </c>
      <c r="S117" s="120" t="s">
        <v>100</v>
      </c>
      <c r="T117" s="267">
        <f t="shared" si="18"/>
        <v>0</v>
      </c>
      <c r="U117" s="268">
        <f>T117*V117*(44/12)</f>
        <v>0</v>
      </c>
      <c r="V117" s="116">
        <f>IF(別紙1!$I$7=0.000579,$AD$42,$AE$42)</f>
        <v>1.8953999999999999E-2</v>
      </c>
      <c r="W117" s="69"/>
      <c r="AB117" s="69"/>
      <c r="AC117" s="69"/>
      <c r="AD117" s="69"/>
      <c r="AE117" s="69"/>
      <c r="AF117" s="69"/>
      <c r="AG117" s="69"/>
    </row>
    <row r="118" spans="2:33" s="71" customFormat="1" ht="15" customHeight="1">
      <c r="B118" s="375"/>
      <c r="C118" s="159" t="str">
        <f>C88</f>
        <v>その他</v>
      </c>
      <c r="D118" s="160" t="str">
        <f>IF(D81="","",D81)</f>
        <v/>
      </c>
      <c r="E118" s="269">
        <f>集計シート!E118*集計シート!$R$42*$V$42*44/12</f>
        <v>0</v>
      </c>
      <c r="F118" s="269">
        <f>集計シート!F118*集計シート!$R$42*$V$42*44/12</f>
        <v>0</v>
      </c>
      <c r="G118" s="269">
        <f>集計シート!G118*集計シート!$R$42*$V$42*44/12</f>
        <v>0</v>
      </c>
      <c r="H118" s="269">
        <f>集計シート!H118*集計シート!$R$42*$V$42*44/12</f>
        <v>0</v>
      </c>
      <c r="I118" s="269">
        <f>集計シート!I118*集計シート!$R$42*$V$42*44/12</f>
        <v>0</v>
      </c>
      <c r="J118" s="269">
        <f>集計シート!J118*集計シート!$R$42*$V$42*44/12</f>
        <v>0</v>
      </c>
      <c r="K118" s="269">
        <f>集計シート!K118*集計シート!$R$42*$V$42*44/12</f>
        <v>0</v>
      </c>
      <c r="L118" s="269">
        <f>集計シート!L118*集計シート!$R$42*$V$42*44/12</f>
        <v>0</v>
      </c>
      <c r="M118" s="269">
        <f>集計シート!M118*集計シート!$R$42*$V$42*44/12</f>
        <v>0</v>
      </c>
      <c r="N118" s="269">
        <f>集計シート!N118*集計シート!$R$42*$V$42*44/12</f>
        <v>0</v>
      </c>
      <c r="O118" s="269">
        <f>集計シート!O118*集計シート!$R$42*$V$42*44/12</f>
        <v>0</v>
      </c>
      <c r="P118" s="269">
        <f>集計シート!P118*集計シート!$R$42*$V$42*44/12</f>
        <v>0</v>
      </c>
      <c r="Q118" s="280">
        <f t="shared" si="17"/>
        <v>0</v>
      </c>
      <c r="R118" s="162">
        <f>IF($R$43="","",$R$43)</f>
        <v>40</v>
      </c>
      <c r="S118" s="162" t="str">
        <f>IF($S$43="","",$S$43)</f>
        <v/>
      </c>
      <c r="T118" s="267">
        <f>IF(R118="","",R118*Q118)</f>
        <v>0</v>
      </c>
      <c r="U118" s="268">
        <f>IF(V118="","",T118*V118*(44/12))</f>
        <v>0</v>
      </c>
      <c r="V118" s="128">
        <v>0.01</v>
      </c>
      <c r="W118" s="69"/>
      <c r="AB118" s="69"/>
      <c r="AC118" s="69"/>
      <c r="AD118" s="69"/>
      <c r="AE118" s="69"/>
      <c r="AF118" s="69"/>
      <c r="AG118" s="69"/>
    </row>
    <row r="119" spans="2:33" s="71" customFormat="1" ht="15" customHeight="1" thickBot="1">
      <c r="B119" s="175" t="s">
        <v>104</v>
      </c>
      <c r="C119" s="98"/>
      <c r="D119" s="84"/>
      <c r="E119" s="260">
        <f>SUM(E113:E118)</f>
        <v>0</v>
      </c>
      <c r="F119" s="260">
        <f t="shared" ref="F119" si="19">SUM(F113:F118)</f>
        <v>0</v>
      </c>
      <c r="G119" s="260">
        <f t="shared" ref="G119" si="20">SUM(G113:G118)</f>
        <v>0</v>
      </c>
      <c r="H119" s="260">
        <f t="shared" ref="H119" si="21">SUM(H113:H118)</f>
        <v>0</v>
      </c>
      <c r="I119" s="260">
        <f t="shared" ref="I119" si="22">SUM(I113:I118)</f>
        <v>0</v>
      </c>
      <c r="J119" s="260">
        <f t="shared" ref="J119" si="23">SUM(J113:J118)</f>
        <v>0</v>
      </c>
      <c r="K119" s="260">
        <f t="shared" ref="K119" si="24">SUM(K113:K118)</f>
        <v>0</v>
      </c>
      <c r="L119" s="260">
        <f t="shared" ref="L119" si="25">SUM(L113:L118)</f>
        <v>0</v>
      </c>
      <c r="M119" s="260">
        <f t="shared" ref="M119" si="26">SUM(M113:M118)</f>
        <v>0</v>
      </c>
      <c r="N119" s="260">
        <f t="shared" ref="N119" si="27">SUM(N113:N118)</f>
        <v>0</v>
      </c>
      <c r="O119" s="260">
        <f t="shared" ref="O119" si="28">SUM(O113:O118)</f>
        <v>0</v>
      </c>
      <c r="P119" s="260">
        <f t="shared" ref="P119" si="29">SUM(P113:P118)</f>
        <v>0</v>
      </c>
      <c r="Q119" s="260" t="s">
        <v>83</v>
      </c>
      <c r="R119" s="100" t="s">
        <v>105</v>
      </c>
      <c r="S119" s="100" t="s">
        <v>105</v>
      </c>
      <c r="T119" s="261">
        <f>SUM(T112:T118)</f>
        <v>0</v>
      </c>
      <c r="U119" s="103">
        <f>SUM(U112:U118)</f>
        <v>0</v>
      </c>
      <c r="V119" s="129" t="s">
        <v>105</v>
      </c>
      <c r="W119" s="69"/>
      <c r="AB119" s="69"/>
      <c r="AC119" s="69"/>
      <c r="AD119" s="69"/>
      <c r="AE119" s="69"/>
      <c r="AF119" s="69"/>
      <c r="AG119" s="69"/>
    </row>
    <row r="120" spans="2:33" s="71" customFormat="1" ht="15" customHeight="1">
      <c r="B120" s="374" t="s">
        <v>106</v>
      </c>
      <c r="C120" s="88" t="s">
        <v>78</v>
      </c>
      <c r="D120" s="89" t="s">
        <v>79</v>
      </c>
      <c r="E120" s="256"/>
      <c r="F120" s="256"/>
      <c r="G120" s="256"/>
      <c r="H120" s="256"/>
      <c r="I120" s="256"/>
      <c r="J120" s="256"/>
      <c r="K120" s="256"/>
      <c r="L120" s="256"/>
      <c r="M120" s="256"/>
      <c r="N120" s="256"/>
      <c r="O120" s="256"/>
      <c r="P120" s="256"/>
      <c r="Q120" s="257">
        <f t="shared" ref="Q120:Q126" si="30">SUM(E120:P120)</f>
        <v>0</v>
      </c>
      <c r="R120" s="107">
        <v>9.9699999999999989</v>
      </c>
      <c r="S120" s="92" t="s">
        <v>80</v>
      </c>
      <c r="T120" s="258">
        <f t="shared" ref="T120:T121" si="31">R120*Q120</f>
        <v>0</v>
      </c>
      <c r="U120" s="259">
        <f>Q120*V120</f>
        <v>0</v>
      </c>
      <c r="V120" s="96">
        <f>IF(別紙1!$I$7=0.000579,AD120,AE120)</f>
        <v>0</v>
      </c>
      <c r="W120" s="69"/>
      <c r="AB120" s="69"/>
      <c r="AC120" s="69"/>
      <c r="AD120" s="69"/>
      <c r="AE120" s="69"/>
      <c r="AF120" s="69"/>
      <c r="AG120" s="69"/>
    </row>
    <row r="121" spans="2:33" s="71" customFormat="1" ht="15" customHeight="1">
      <c r="B121" s="375"/>
      <c r="C121" s="108" t="s">
        <v>118</v>
      </c>
      <c r="D121" s="109" t="s">
        <v>93</v>
      </c>
      <c r="E121" s="289">
        <f>集計シート!E121*集計シート!$R$46*$V$46*44/12</f>
        <v>0</v>
      </c>
      <c r="F121" s="289">
        <f>集計シート!F121*集計シート!$R$46*$V$46*44/12</f>
        <v>0</v>
      </c>
      <c r="G121" s="289">
        <f>集計シート!G121*集計シート!$R$46*$V$46*44/12</f>
        <v>0</v>
      </c>
      <c r="H121" s="289">
        <f>集計シート!H121*集計シート!$R$46*$V$46*44/12</f>
        <v>0</v>
      </c>
      <c r="I121" s="289">
        <f>集計シート!I121*集計シート!$R$46*$V$46*44/12</f>
        <v>0</v>
      </c>
      <c r="J121" s="289">
        <f>集計シート!J121*集計シート!$R$46*$V$46*44/12</f>
        <v>0</v>
      </c>
      <c r="K121" s="289">
        <f>集計シート!K121*集計シート!$R$46*$V$46*44/12</f>
        <v>0</v>
      </c>
      <c r="L121" s="289">
        <f>集計シート!L121*集計シート!$R$46*$V$46*44/12</f>
        <v>0</v>
      </c>
      <c r="M121" s="289">
        <f>集計シート!M121*集計シート!$R$46*$V$46*44/12</f>
        <v>0</v>
      </c>
      <c r="N121" s="289">
        <f>集計シート!N121*集計シート!$R$46*$V$46*44/12</f>
        <v>0</v>
      </c>
      <c r="O121" s="289">
        <f>集計シート!O121*集計シート!$R$46*$V$46*44/12</f>
        <v>0</v>
      </c>
      <c r="P121" s="289">
        <f>集計シート!P121*集計シート!$R$46*$V$46*44/12</f>
        <v>0</v>
      </c>
      <c r="Q121" s="265">
        <f t="shared" si="30"/>
        <v>0</v>
      </c>
      <c r="R121" s="120">
        <f>$R$46</f>
        <v>45</v>
      </c>
      <c r="S121" s="120" t="s">
        <v>88</v>
      </c>
      <c r="T121" s="267">
        <f t="shared" si="31"/>
        <v>0</v>
      </c>
      <c r="U121" s="268">
        <f>T121*V121*(44/12)</f>
        <v>0</v>
      </c>
      <c r="V121" s="116">
        <f>IF(別紙1!$I$7=0.000579,$AD$46,$AE$46)</f>
        <v>1.3599999999999999E-2</v>
      </c>
      <c r="W121" s="69"/>
      <c r="AB121" s="69"/>
      <c r="AC121" s="69"/>
      <c r="AD121" s="69"/>
      <c r="AE121" s="69"/>
      <c r="AF121" s="69"/>
      <c r="AG121" s="69"/>
    </row>
    <row r="122" spans="2:33" s="71" customFormat="1" ht="15" customHeight="1">
      <c r="B122" s="375"/>
      <c r="C122" s="108" t="s">
        <v>92</v>
      </c>
      <c r="D122" s="109" t="s">
        <v>93</v>
      </c>
      <c r="E122" s="290">
        <f>集計シート!E122*集計シート!$R$47/集計シート!$K$30*V$47*44/12</f>
        <v>0</v>
      </c>
      <c r="F122" s="290">
        <f>集計シート!F122*集計シート!$R$47/集計シート!$K$30*W$47*44/12</f>
        <v>0</v>
      </c>
      <c r="G122" s="290">
        <f>集計シート!G122*集計シート!$R$47/集計シート!$K$30*X$47*44/12</f>
        <v>0</v>
      </c>
      <c r="H122" s="290">
        <f>集計シート!H122*集計シート!$R$47/集計シート!$K$30*Y$47*44/12</f>
        <v>0</v>
      </c>
      <c r="I122" s="290">
        <f>集計シート!I122*集計シート!$R$47/集計シート!$K$30*Z$47*44/12</f>
        <v>0</v>
      </c>
      <c r="J122" s="290">
        <f>集計シート!J122*集計シート!$R$47/集計シート!$K$30*AA$47*44/12</f>
        <v>0</v>
      </c>
      <c r="K122" s="290">
        <f>集計シート!K122*集計シート!$R$47/集計シート!$K$30*AB$47*44/12</f>
        <v>0</v>
      </c>
      <c r="L122" s="290">
        <f>集計シート!L122*集計シート!$R$47/集計シート!$K$30*AC$47*44/12</f>
        <v>0</v>
      </c>
      <c r="M122" s="290">
        <f>集計シート!M122*集計シート!$R$47/集計シート!$K$30*AD$47*44/12</f>
        <v>0</v>
      </c>
      <c r="N122" s="290">
        <f>集計シート!N122*集計シート!$R$47/集計シート!$K$30*AE$47*44/12</f>
        <v>0</v>
      </c>
      <c r="O122" s="290">
        <f>集計シート!O122*集計シート!$R$47/集計シート!$K$30*AF$47*44/12</f>
        <v>0</v>
      </c>
      <c r="P122" s="290">
        <f>集計シート!P122*集計シート!$R$47/集計シート!$K$30*AG$47*44/12</f>
        <v>0</v>
      </c>
      <c r="Q122" s="280">
        <f t="shared" si="30"/>
        <v>0</v>
      </c>
      <c r="R122" s="120">
        <f>$P$30</f>
        <v>50.8</v>
      </c>
      <c r="S122" s="120" t="s">
        <v>94</v>
      </c>
      <c r="T122" s="267">
        <f>Q122/$K$30*R122</f>
        <v>0</v>
      </c>
      <c r="U122" s="268">
        <f>T122*V122*(44/12)</f>
        <v>0</v>
      </c>
      <c r="V122" s="121">
        <f>IF(別紙1!$I$7=0.000579,$AD$47,$AE$47)</f>
        <v>1.6056000000000001E-2</v>
      </c>
      <c r="W122" s="69"/>
      <c r="AB122" s="69"/>
      <c r="AC122" s="69"/>
      <c r="AD122" s="69"/>
      <c r="AE122" s="69"/>
      <c r="AF122" s="69"/>
      <c r="AG122" s="69"/>
    </row>
    <row r="123" spans="2:33" s="71" customFormat="1" ht="15" customHeight="1">
      <c r="B123" s="375"/>
      <c r="C123" s="108" t="s">
        <v>98</v>
      </c>
      <c r="D123" s="109" t="s">
        <v>99</v>
      </c>
      <c r="E123" s="291">
        <f>集計シート!E123*集計シート!$R$48*$V$48*44/12</f>
        <v>0</v>
      </c>
      <c r="F123" s="291">
        <f>集計シート!F123*集計シート!$R$48*$V$48*44/12</f>
        <v>0</v>
      </c>
      <c r="G123" s="291">
        <f>集計シート!G123*集計シート!$R$48*$V$48*44/12</f>
        <v>0</v>
      </c>
      <c r="H123" s="291">
        <f>集計シート!H123*集計シート!$R$48*$V$48*44/12</f>
        <v>0</v>
      </c>
      <c r="I123" s="291">
        <f>集計シート!I123*集計シート!$R$48*$V$48*44/12</f>
        <v>0</v>
      </c>
      <c r="J123" s="291">
        <f>集計シート!J123*集計シート!$R$48*$V$48*44/12</f>
        <v>0</v>
      </c>
      <c r="K123" s="291">
        <f>集計シート!K123*集計シート!$R$48*$V$48*44/12</f>
        <v>0</v>
      </c>
      <c r="L123" s="291">
        <f>集計シート!L123*集計シート!$R$48*$V$48*44/12</f>
        <v>0</v>
      </c>
      <c r="M123" s="291">
        <f>集計シート!M123*集計シート!$R$48*$V$48*44/12</f>
        <v>0</v>
      </c>
      <c r="N123" s="291">
        <f>集計シート!N123*集計シート!$R$48*$V$48*44/12</f>
        <v>0</v>
      </c>
      <c r="O123" s="291">
        <f>集計シート!O123*集計シート!$R$48*$V$48*44/12</f>
        <v>0</v>
      </c>
      <c r="P123" s="291">
        <f>集計シート!P123*集計シート!$R$48*$V$48*44/12</f>
        <v>0</v>
      </c>
      <c r="Q123" s="280">
        <f t="shared" si="30"/>
        <v>0</v>
      </c>
      <c r="R123" s="120">
        <v>39.1</v>
      </c>
      <c r="S123" s="120" t="s">
        <v>100</v>
      </c>
      <c r="T123" s="267">
        <f t="shared" ref="T123:T125" si="32">R123*Q123</f>
        <v>0</v>
      </c>
      <c r="U123" s="268">
        <f>T123*V123*(44/12)</f>
        <v>0</v>
      </c>
      <c r="V123" s="116">
        <f>IF(別紙1!$I$7=0.000579,$AD$48,$AE$48)</f>
        <v>1.9179999999999999E-2</v>
      </c>
      <c r="W123" s="69"/>
      <c r="AB123" s="69"/>
      <c r="AC123" s="69"/>
      <c r="AD123" s="69"/>
      <c r="AE123" s="69"/>
      <c r="AF123" s="69"/>
      <c r="AG123" s="69"/>
    </row>
    <row r="124" spans="2:33" s="71" customFormat="1" ht="15" customHeight="1">
      <c r="B124" s="375"/>
      <c r="C124" s="108" t="s">
        <v>101</v>
      </c>
      <c r="D124" s="109" t="s">
        <v>99</v>
      </c>
      <c r="E124" s="291">
        <f>集計シート!E124*集計シート!$R$49*$V$49*44/12</f>
        <v>0</v>
      </c>
      <c r="F124" s="291">
        <f>集計シート!F124*集計シート!$R$49*$V$49*44/12</f>
        <v>0</v>
      </c>
      <c r="G124" s="291">
        <f>集計シート!G124*集計シート!$R$49*$V$49*44/12</f>
        <v>0</v>
      </c>
      <c r="H124" s="291">
        <f>集計シート!H124*集計シート!$R$49*$V$49*44/12</f>
        <v>0</v>
      </c>
      <c r="I124" s="291">
        <f>集計シート!I124*集計シート!$R$49*$V$49*44/12</f>
        <v>0</v>
      </c>
      <c r="J124" s="291">
        <f>集計シート!J124*集計シート!$R$49*$V$49*44/12</f>
        <v>0</v>
      </c>
      <c r="K124" s="291">
        <f>集計シート!K124*集計シート!$R$49*$V$49*44/12</f>
        <v>0</v>
      </c>
      <c r="L124" s="291">
        <f>集計シート!L124*集計シート!$R$49*$V$49*44/12</f>
        <v>0</v>
      </c>
      <c r="M124" s="291">
        <f>集計シート!M124*集計シート!$R$49*$V$49*44/12</f>
        <v>0</v>
      </c>
      <c r="N124" s="291">
        <f>集計シート!N124*集計シート!$R$49*$V$49*44/12</f>
        <v>0</v>
      </c>
      <c r="O124" s="291">
        <f>集計シート!O124*集計シート!$R$49*$V$49*44/12</f>
        <v>0</v>
      </c>
      <c r="P124" s="291">
        <f>集計シート!P124*集計シート!$R$49*$V$49*44/12</f>
        <v>0</v>
      </c>
      <c r="Q124" s="280">
        <f t="shared" si="30"/>
        <v>0</v>
      </c>
      <c r="R124" s="120">
        <v>36.700000000000003</v>
      </c>
      <c r="S124" s="120" t="s">
        <v>100</v>
      </c>
      <c r="T124" s="267">
        <f t="shared" si="32"/>
        <v>0</v>
      </c>
      <c r="U124" s="268">
        <f>T124*V124*(44/12)</f>
        <v>0</v>
      </c>
      <c r="V124" s="116">
        <f>IF(別紙1!$I$7=0.000579,$AD$49,$AE$49)</f>
        <v>1.8579999999999999E-2</v>
      </c>
      <c r="W124" s="69"/>
      <c r="AB124" s="69"/>
      <c r="AC124" s="69"/>
      <c r="AD124" s="69"/>
      <c r="AE124" s="69"/>
      <c r="AF124" s="69"/>
      <c r="AG124" s="69"/>
    </row>
    <row r="125" spans="2:33" s="71" customFormat="1" ht="15" customHeight="1">
      <c r="B125" s="375"/>
      <c r="C125" s="108" t="s">
        <v>102</v>
      </c>
      <c r="D125" s="109" t="s">
        <v>99</v>
      </c>
      <c r="E125" s="291">
        <f>集計シート!E125*集計シート!$R$50*$V$50*44/12</f>
        <v>0</v>
      </c>
      <c r="F125" s="291">
        <f>集計シート!F125*集計シート!$R$50*$V$50*44/12</f>
        <v>0</v>
      </c>
      <c r="G125" s="291">
        <f>集計シート!G125*集計シート!$R$50*$V$50*44/12</f>
        <v>0</v>
      </c>
      <c r="H125" s="291">
        <f>集計シート!H125*集計シート!$R$50*$V$50*44/12</f>
        <v>0</v>
      </c>
      <c r="I125" s="291">
        <f>集計シート!I125*集計シート!$R$50*$V$50*44/12</f>
        <v>0</v>
      </c>
      <c r="J125" s="291">
        <f>集計シート!J125*集計シート!$R$50*$V$50*44/12</f>
        <v>0</v>
      </c>
      <c r="K125" s="291">
        <f>集計シート!K125*集計シート!$R$50*$V$50*44/12</f>
        <v>0</v>
      </c>
      <c r="L125" s="291">
        <f>集計シート!L125*集計シート!$R$50*$V$50*44/12</f>
        <v>0</v>
      </c>
      <c r="M125" s="291">
        <f>集計シート!M125*集計シート!$R$50*$V$50*44/12</f>
        <v>0</v>
      </c>
      <c r="N125" s="291">
        <f>集計シート!N125*集計シート!$R$50*$V$50*44/12</f>
        <v>0</v>
      </c>
      <c r="O125" s="291">
        <f>集計シート!O125*集計シート!$R$50*$V$50*44/12</f>
        <v>0</v>
      </c>
      <c r="P125" s="291">
        <f>集計シート!P125*集計シート!$R$50*$V$50*44/12</f>
        <v>0</v>
      </c>
      <c r="Q125" s="280">
        <f t="shared" si="30"/>
        <v>0</v>
      </c>
      <c r="R125" s="120">
        <v>37.699999999999996</v>
      </c>
      <c r="S125" s="120" t="s">
        <v>100</v>
      </c>
      <c r="T125" s="267">
        <f t="shared" si="32"/>
        <v>0</v>
      </c>
      <c r="U125" s="268">
        <f>T125*V125*(44/12)</f>
        <v>0</v>
      </c>
      <c r="V125" s="116">
        <f>IF(別紙1!$I$7=0.000579,$AD$50,$AE$50)</f>
        <v>1.8953999999999999E-2</v>
      </c>
      <c r="W125" s="69"/>
      <c r="AB125" s="69"/>
      <c r="AC125" s="69"/>
      <c r="AD125" s="69"/>
      <c r="AE125" s="69"/>
      <c r="AF125" s="69"/>
      <c r="AG125" s="69"/>
    </row>
    <row r="126" spans="2:33" s="71" customFormat="1" ht="15" customHeight="1">
      <c r="B126" s="375"/>
      <c r="C126" s="159" t="str">
        <f>C88</f>
        <v>その他</v>
      </c>
      <c r="D126" s="160" t="str">
        <f>IF(D89="","",D89)</f>
        <v/>
      </c>
      <c r="E126" s="291">
        <f>集計シート!E126*集計シート!$R$51*$V$51*44/12</f>
        <v>0</v>
      </c>
      <c r="F126" s="279">
        <f>集計シート!F126*集計シート!$R$51*$V$51*44/12</f>
        <v>0</v>
      </c>
      <c r="G126" s="279">
        <f>集計シート!G126*集計シート!$R$51*$V$51*44/12</f>
        <v>0</v>
      </c>
      <c r="H126" s="279">
        <f>集計シート!H126*集計シート!$R$51*$V$51*44/12</f>
        <v>0</v>
      </c>
      <c r="I126" s="279">
        <f>集計シート!I126*集計シート!$R$51*$V$51*44/12</f>
        <v>0</v>
      </c>
      <c r="J126" s="279">
        <f>集計シート!J126*集計シート!$R$51*$V$51*44/12</f>
        <v>0</v>
      </c>
      <c r="K126" s="279">
        <f>集計シート!K126*集計シート!$R$51*$V$51*44/12</f>
        <v>0</v>
      </c>
      <c r="L126" s="279">
        <f>集計シート!L126*集計シート!$R$51*$V$51*44/12</f>
        <v>0</v>
      </c>
      <c r="M126" s="279">
        <f>集計シート!M126*集計シート!$R$51*$V$51*44/12</f>
        <v>0</v>
      </c>
      <c r="N126" s="279">
        <f>集計シート!N126*集計シート!$R$51*$V$51*44/12</f>
        <v>0</v>
      </c>
      <c r="O126" s="279">
        <f>集計シート!O126*集計シート!$R$51*$V$51*44/12</f>
        <v>0</v>
      </c>
      <c r="P126" s="279">
        <f>集計シート!P126*集計シート!$R$51*$V$51*44/12</f>
        <v>0</v>
      </c>
      <c r="Q126" s="280">
        <f t="shared" si="30"/>
        <v>0</v>
      </c>
      <c r="R126" s="162" t="str">
        <f>IF($R$51="","",$R$51)</f>
        <v/>
      </c>
      <c r="S126" s="162" t="str">
        <f>IF($S$51="","",$S$51)</f>
        <v/>
      </c>
      <c r="T126" s="267" t="str">
        <f>IF(R126="","",R126*Q126)</f>
        <v/>
      </c>
      <c r="U126" s="268" t="str">
        <f>IF(V126="","",T126*V126*(44/12))</f>
        <v/>
      </c>
      <c r="V126" s="128"/>
      <c r="W126" s="69"/>
      <c r="AB126" s="69"/>
      <c r="AC126" s="69"/>
      <c r="AD126" s="69"/>
      <c r="AE126" s="69"/>
      <c r="AF126" s="69"/>
      <c r="AG126" s="69"/>
    </row>
    <row r="127" spans="2:33" s="71" customFormat="1" ht="15" customHeight="1" thickBot="1">
      <c r="B127" s="175" t="s">
        <v>107</v>
      </c>
      <c r="C127" s="98"/>
      <c r="D127" s="84"/>
      <c r="E127" s="260">
        <f>SUM(E121:E126)</f>
        <v>0</v>
      </c>
      <c r="F127" s="260">
        <f t="shared" ref="F127" si="33">SUM(F121:F126)</f>
        <v>0</v>
      </c>
      <c r="G127" s="260">
        <f t="shared" ref="G127" si="34">SUM(G121:G126)</f>
        <v>0</v>
      </c>
      <c r="H127" s="260">
        <f t="shared" ref="H127" si="35">SUM(H121:H126)</f>
        <v>0</v>
      </c>
      <c r="I127" s="260">
        <f t="shared" ref="I127" si="36">SUM(I121:I126)</f>
        <v>0</v>
      </c>
      <c r="J127" s="260">
        <f t="shared" ref="J127" si="37">SUM(J121:J126)</f>
        <v>0</v>
      </c>
      <c r="K127" s="260">
        <f t="shared" ref="K127" si="38">SUM(K121:K126)</f>
        <v>0</v>
      </c>
      <c r="L127" s="260">
        <f t="shared" ref="L127" si="39">SUM(L121:L126)</f>
        <v>0</v>
      </c>
      <c r="M127" s="260">
        <f t="shared" ref="M127" si="40">SUM(M121:M126)</f>
        <v>0</v>
      </c>
      <c r="N127" s="260">
        <f t="shared" ref="N127" si="41">SUM(N121:N126)</f>
        <v>0</v>
      </c>
      <c r="O127" s="260">
        <f t="shared" ref="O127" si="42">SUM(O121:O126)</f>
        <v>0</v>
      </c>
      <c r="P127" s="260">
        <f t="shared" ref="P127" si="43">SUM(P121:P126)</f>
        <v>0</v>
      </c>
      <c r="Q127" s="260" t="s">
        <v>105</v>
      </c>
      <c r="R127" s="100" t="s">
        <v>105</v>
      </c>
      <c r="S127" s="100" t="s">
        <v>105</v>
      </c>
      <c r="T127" s="261">
        <f>SUM(T120:T126)</f>
        <v>0</v>
      </c>
      <c r="U127" s="103">
        <f>SUM(U120:U126)</f>
        <v>0</v>
      </c>
      <c r="V127" s="129" t="s">
        <v>105</v>
      </c>
      <c r="W127" s="69"/>
      <c r="AB127" s="69"/>
      <c r="AC127" s="69"/>
      <c r="AD127" s="69"/>
      <c r="AE127" s="69"/>
      <c r="AF127" s="69"/>
      <c r="AG127" s="69"/>
    </row>
    <row r="128" spans="2:33" s="71" customFormat="1" ht="15" customHeight="1">
      <c r="B128" s="403" t="s">
        <v>182</v>
      </c>
      <c r="C128" s="88" t="s">
        <v>89</v>
      </c>
      <c r="D128" s="89" t="s">
        <v>87</v>
      </c>
      <c r="E128" s="292">
        <f>集計シート!E129*集計シート!$R$54*$V$53*44/12</f>
        <v>0</v>
      </c>
      <c r="F128" s="292">
        <f>集計シート!F129*集計シート!$R$54*$V$53*44/12</f>
        <v>0</v>
      </c>
      <c r="G128" s="292">
        <f>集計シート!G129*集計シート!$R$54*$V$53*44/12</f>
        <v>0</v>
      </c>
      <c r="H128" s="292">
        <f>集計シート!H129*集計シート!$R$54*$V$53*44/12</f>
        <v>0</v>
      </c>
      <c r="I128" s="292">
        <f>集計シート!I129*集計シート!$R$54*$V$53*44/12</f>
        <v>0</v>
      </c>
      <c r="J128" s="292">
        <f>集計シート!J129*集計シート!$R$54*$V$53*44/12</f>
        <v>0</v>
      </c>
      <c r="K128" s="292">
        <f>集計シート!K129*集計シート!$R$54*$V$53*44/12</f>
        <v>0</v>
      </c>
      <c r="L128" s="292">
        <f>集計シート!L129*集計シート!$R$54*$V$53*44/12</f>
        <v>0</v>
      </c>
      <c r="M128" s="292">
        <f>集計シート!M129*集計シート!$R$54*$V$53*44/12</f>
        <v>0</v>
      </c>
      <c r="N128" s="292">
        <f>集計シート!N129*集計シート!$R$54*$V$53*44/12</f>
        <v>0</v>
      </c>
      <c r="O128" s="292">
        <f>集計シート!O129*集計シート!$R$54*$V$53*44/12</f>
        <v>0</v>
      </c>
      <c r="P128" s="292">
        <f>集計シート!P129*集計シート!$R$54*$V$53*44/12</f>
        <v>0</v>
      </c>
      <c r="Q128" s="257">
        <f>SUM(E128:P128)</f>
        <v>0</v>
      </c>
      <c r="R128" s="120">
        <f>$R$53</f>
        <v>45</v>
      </c>
      <c r="S128" s="92" t="s">
        <v>88</v>
      </c>
      <c r="T128" s="258">
        <f t="shared" ref="T128" si="44">R128*Q128</f>
        <v>0</v>
      </c>
      <c r="U128" s="268">
        <f>T128*V128*(44/12)</f>
        <v>0</v>
      </c>
      <c r="V128" s="116">
        <f>IF(別紙1!$I$7=0.000579,$AD$53,$AE$53)</f>
        <v>1.3599999999999999E-2</v>
      </c>
      <c r="W128" s="69"/>
      <c r="AB128" s="69"/>
      <c r="AC128" s="69"/>
      <c r="AD128" s="69"/>
      <c r="AE128" s="69"/>
      <c r="AF128" s="69"/>
      <c r="AG128" s="69"/>
    </row>
    <row r="129" spans="2:33" s="71" customFormat="1" ht="15" customHeight="1">
      <c r="B129" s="403"/>
      <c r="C129" s="108" t="s">
        <v>92</v>
      </c>
      <c r="D129" s="109" t="s">
        <v>93</v>
      </c>
      <c r="E129" s="290">
        <f>集計シート!E130*集計シート!$R$47/集計シート!$K$30*V$47*44/12</f>
        <v>0</v>
      </c>
      <c r="F129" s="290">
        <f>集計シート!F130*集計シート!$R$47/集計シート!$K$30*W$47*44/12</f>
        <v>0</v>
      </c>
      <c r="G129" s="290">
        <f>集計シート!G130*集計シート!$R$47/集計シート!$K$30*X$47*44/12</f>
        <v>0</v>
      </c>
      <c r="H129" s="290">
        <f>集計シート!H130*集計シート!$R$47/集計シート!$K$30*Y$47*44/12</f>
        <v>0</v>
      </c>
      <c r="I129" s="290">
        <f>集計シート!I130*集計シート!$R$47/集計シート!$K$30*Z$47*44/12</f>
        <v>0</v>
      </c>
      <c r="J129" s="290">
        <f>集計シート!J130*集計シート!$R$47/集計シート!$K$30*AA$47*44/12</f>
        <v>0</v>
      </c>
      <c r="K129" s="290">
        <f>集計シート!K130*集計シート!$R$47/集計シート!$K$30*AB$47*44/12</f>
        <v>0</v>
      </c>
      <c r="L129" s="290">
        <f>集計シート!L130*集計シート!$R$47/集計シート!$K$30*AC$47*44/12</f>
        <v>0</v>
      </c>
      <c r="M129" s="290">
        <f>集計シート!M130*集計シート!$R$47/集計シート!$K$30*AD$47*44/12</f>
        <v>0</v>
      </c>
      <c r="N129" s="290">
        <f>集計シート!N130*集計シート!$R$47/集計シート!$K$30*AE$47*44/12</f>
        <v>0</v>
      </c>
      <c r="O129" s="290">
        <f>集計シート!O130*集計シート!$R$47/集計シート!$K$30*AF$47*44/12</f>
        <v>0</v>
      </c>
      <c r="P129" s="290">
        <f>集計シート!P130*集計シート!$R$47/集計シート!$K$30*AG$47*44/12</f>
        <v>0</v>
      </c>
      <c r="Q129" s="280">
        <f>SUM(E129:P129)</f>
        <v>0</v>
      </c>
      <c r="R129" s="120">
        <f>$P$30</f>
        <v>50.8</v>
      </c>
      <c r="S129" s="120" t="s">
        <v>94</v>
      </c>
      <c r="T129" s="267">
        <f>Q129/$K$30*R129</f>
        <v>0</v>
      </c>
      <c r="U129" s="268">
        <f>T129*V129*(44/12)</f>
        <v>0</v>
      </c>
      <c r="V129" s="121">
        <f>IF(別紙1!$I$7=0.000579,$AD$54,$AE$54)</f>
        <v>1.6056000000000001E-2</v>
      </c>
      <c r="W129" s="69"/>
      <c r="AB129" s="69"/>
      <c r="AC129" s="69"/>
      <c r="AD129" s="69"/>
      <c r="AE129" s="69"/>
      <c r="AF129" s="69"/>
      <c r="AG129" s="69"/>
    </row>
    <row r="130" spans="2:33" s="71" customFormat="1" ht="15" customHeight="1">
      <c r="B130" s="404"/>
      <c r="C130" s="108" t="s">
        <v>98</v>
      </c>
      <c r="D130" s="109" t="s">
        <v>99</v>
      </c>
      <c r="E130" s="291">
        <f>集計シート!E131*集計シート!$R$48*$V$48*44/12</f>
        <v>0</v>
      </c>
      <c r="F130" s="291">
        <f>集計シート!F131*集計シート!$R$48*$V$48*44/12</f>
        <v>0</v>
      </c>
      <c r="G130" s="291">
        <f>集計シート!G131*集計シート!$R$48*$V$48*44/12</f>
        <v>0</v>
      </c>
      <c r="H130" s="291">
        <f>集計シート!H131*集計シート!$R$48*$V$48*44/12</f>
        <v>0</v>
      </c>
      <c r="I130" s="291">
        <f>集計シート!I131*集計シート!$R$48*$V$48*44/12</f>
        <v>0</v>
      </c>
      <c r="J130" s="291">
        <f>集計シート!J131*集計シート!$R$48*$V$48*44/12</f>
        <v>0</v>
      </c>
      <c r="K130" s="291">
        <f>集計シート!K131*集計シート!$R$48*$V$48*44/12</f>
        <v>0</v>
      </c>
      <c r="L130" s="291">
        <f>集計シート!L131*集計シート!$R$48*$V$48*44/12</f>
        <v>0</v>
      </c>
      <c r="M130" s="291">
        <f>集計シート!M131*集計シート!$R$48*$V$48*44/12</f>
        <v>0</v>
      </c>
      <c r="N130" s="291">
        <f>集計シート!N131*集計シート!$R$48*$V$48*44/12</f>
        <v>0</v>
      </c>
      <c r="O130" s="291">
        <f>集計シート!O131*集計シート!$R$48*$V$48*44/12</f>
        <v>0</v>
      </c>
      <c r="P130" s="291">
        <f>集計シート!P131*集計シート!$R$48*$V$48*44/12</f>
        <v>0</v>
      </c>
      <c r="Q130" s="280">
        <f>SUM(E130:P130)</f>
        <v>0</v>
      </c>
      <c r="R130" s="120">
        <v>39.1</v>
      </c>
      <c r="S130" s="120" t="s">
        <v>100</v>
      </c>
      <c r="T130" s="267">
        <f t="shared" ref="T130" si="45">R130*Q130</f>
        <v>0</v>
      </c>
      <c r="U130" s="268">
        <f>T130*V130*(44/12)</f>
        <v>0</v>
      </c>
      <c r="V130" s="116">
        <f>IF(別紙1!$I$7=0.000579,$AD$55,$AE$55)</f>
        <v>1.9179999999999999E-2</v>
      </c>
      <c r="W130" s="69"/>
      <c r="AB130" s="69"/>
      <c r="AC130" s="69"/>
      <c r="AD130" s="69"/>
      <c r="AE130" s="69"/>
      <c r="AF130" s="69"/>
      <c r="AG130" s="69"/>
    </row>
    <row r="131" spans="2:33" s="71" customFormat="1" ht="15" customHeight="1">
      <c r="B131" s="404"/>
      <c r="C131" s="159" t="str">
        <f>C93</f>
        <v>その他</v>
      </c>
      <c r="D131" s="160" t="str">
        <f>D93</f>
        <v/>
      </c>
      <c r="E131" s="291">
        <f>集計シート!E132*集計シート!$R$49*$V$49*44/12</f>
        <v>0</v>
      </c>
      <c r="F131" s="291">
        <f>集計シート!F132*集計シート!$R$49*$V$49*44/12</f>
        <v>0</v>
      </c>
      <c r="G131" s="291">
        <f>集計シート!G132*集計シート!$R$49*$V$49*44/12</f>
        <v>0</v>
      </c>
      <c r="H131" s="291">
        <f>集計シート!H132*集計シート!$R$49*$V$49*44/12</f>
        <v>0</v>
      </c>
      <c r="I131" s="291">
        <f>集計シート!I132*集計シート!$R$49*$V$49*44/12</f>
        <v>0</v>
      </c>
      <c r="J131" s="291">
        <f>集計シート!J132*集計シート!$R$49*$V$49*44/12</f>
        <v>0</v>
      </c>
      <c r="K131" s="291">
        <f>集計シート!K132*集計シート!$R$49*$V$49*44/12</f>
        <v>0</v>
      </c>
      <c r="L131" s="291">
        <f>集計シート!L132*集計シート!$R$49*$V$49*44/12</f>
        <v>0</v>
      </c>
      <c r="M131" s="291">
        <f>集計シート!M132*集計シート!$R$49*$V$49*44/12</f>
        <v>0</v>
      </c>
      <c r="N131" s="291">
        <f>集計シート!N132*集計シート!$R$49*$V$49*44/12</f>
        <v>0</v>
      </c>
      <c r="O131" s="291">
        <f>集計シート!O132*集計シート!$R$49*$V$49*44/12</f>
        <v>0</v>
      </c>
      <c r="P131" s="291">
        <f>集計シート!P132*集計シート!$R$49*$V$49*44/12</f>
        <v>0</v>
      </c>
      <c r="Q131" s="280">
        <f>SUM(E131:P131)</f>
        <v>0</v>
      </c>
      <c r="R131" s="162">
        <f>IF($R$56="","",$R$56)</f>
        <v>40</v>
      </c>
      <c r="S131" s="162" t="str">
        <f>IF($S$56="","",$S$56)</f>
        <v/>
      </c>
      <c r="T131" s="267">
        <f>IF(R131="","",R131*Q131)</f>
        <v>0</v>
      </c>
      <c r="U131" s="268">
        <f>IF(V131="","",T131*V131*(44/12))</f>
        <v>0</v>
      </c>
      <c r="V131" s="128">
        <v>0.01</v>
      </c>
      <c r="W131" s="69"/>
      <c r="AB131" s="69"/>
      <c r="AC131" s="69"/>
      <c r="AD131" s="69"/>
      <c r="AE131" s="69"/>
      <c r="AF131" s="69"/>
      <c r="AG131" s="69"/>
    </row>
    <row r="132" spans="2:33" s="71" customFormat="1" ht="15" customHeight="1">
      <c r="B132" s="404"/>
      <c r="C132" s="108" t="s">
        <v>109</v>
      </c>
      <c r="D132" s="109" t="s">
        <v>79</v>
      </c>
      <c r="E132" s="279"/>
      <c r="F132" s="279"/>
      <c r="G132" s="279"/>
      <c r="H132" s="279"/>
      <c r="I132" s="279"/>
      <c r="J132" s="279"/>
      <c r="K132" s="279"/>
      <c r="L132" s="279"/>
      <c r="M132" s="279"/>
      <c r="N132" s="279"/>
      <c r="O132" s="279"/>
      <c r="P132" s="279" ph="1"/>
      <c r="Q132" s="280">
        <f>SUM(E132:P132)</f>
        <v>0</v>
      </c>
      <c r="R132" s="120">
        <v>9.9699999999999989</v>
      </c>
      <c r="S132" s="120" t="s">
        <v>80</v>
      </c>
      <c r="T132" s="267">
        <f>-R132*Q132</f>
        <v>0</v>
      </c>
      <c r="U132" s="268">
        <f>-Q132*V132</f>
        <v>0</v>
      </c>
      <c r="V132" s="116">
        <f>IF(別紙1!$I$7=0.000579,$AD$57,$AE$57)</f>
        <v>0.434</v>
      </c>
      <c r="W132" s="69"/>
      <c r="AB132" s="69"/>
      <c r="AC132" s="69"/>
      <c r="AD132" s="69"/>
      <c r="AE132" s="69"/>
      <c r="AF132" s="69"/>
      <c r="AG132" s="69"/>
    </row>
    <row r="133" spans="2:33" s="71" customFormat="1" ht="18.95" customHeight="1" thickBot="1">
      <c r="B133" s="176" t="s">
        <v>183</v>
      </c>
      <c r="C133" s="98"/>
      <c r="D133" s="84"/>
      <c r="E133" s="260">
        <f>SUM(E128:E131)</f>
        <v>0</v>
      </c>
      <c r="F133" s="260">
        <f t="shared" ref="F133:P133" si="46">SUM(F128:F131)</f>
        <v>0</v>
      </c>
      <c r="G133" s="260">
        <f t="shared" si="46"/>
        <v>0</v>
      </c>
      <c r="H133" s="260">
        <f t="shared" si="46"/>
        <v>0</v>
      </c>
      <c r="I133" s="260">
        <f t="shared" si="46"/>
        <v>0</v>
      </c>
      <c r="J133" s="260">
        <f t="shared" si="46"/>
        <v>0</v>
      </c>
      <c r="K133" s="260">
        <f t="shared" si="46"/>
        <v>0</v>
      </c>
      <c r="L133" s="260">
        <f t="shared" si="46"/>
        <v>0</v>
      </c>
      <c r="M133" s="260">
        <f t="shared" si="46"/>
        <v>0</v>
      </c>
      <c r="N133" s="260">
        <f t="shared" si="46"/>
        <v>0</v>
      </c>
      <c r="O133" s="260">
        <f t="shared" si="46"/>
        <v>0</v>
      </c>
      <c r="P133" s="260">
        <f t="shared" si="46"/>
        <v>0</v>
      </c>
      <c r="Q133" s="260" t="s">
        <v>83</v>
      </c>
      <c r="R133" s="100" t="s">
        <v>105</v>
      </c>
      <c r="S133" s="100" t="s">
        <v>105</v>
      </c>
      <c r="T133" s="261">
        <f>SUM(T128:T132)</f>
        <v>0</v>
      </c>
      <c r="U133" s="103">
        <f>SUM(U128:U132)</f>
        <v>0</v>
      </c>
      <c r="V133" s="129" t="s">
        <v>105</v>
      </c>
      <c r="W133" s="69"/>
      <c r="AB133" s="69"/>
      <c r="AC133" s="69"/>
      <c r="AD133" s="69"/>
      <c r="AE133" s="69"/>
      <c r="AF133" s="69"/>
      <c r="AG133" s="69"/>
    </row>
    <row r="134" spans="2:33" s="71" customFormat="1" ht="15" customHeight="1">
      <c r="B134" s="177" t="s">
        <v>110</v>
      </c>
      <c r="C134" s="88" t="s">
        <v>78</v>
      </c>
      <c r="D134" s="89" t="s">
        <v>79</v>
      </c>
      <c r="E134" s="262"/>
      <c r="F134" s="262"/>
      <c r="G134" s="262"/>
      <c r="H134" s="262"/>
      <c r="I134" s="262"/>
      <c r="J134" s="262"/>
      <c r="K134" s="262"/>
      <c r="L134" s="262"/>
      <c r="M134" s="262"/>
      <c r="N134" s="262"/>
      <c r="O134" s="262"/>
      <c r="P134" s="262"/>
      <c r="Q134" s="257">
        <f>SUM(E134:P134)</f>
        <v>0</v>
      </c>
      <c r="R134" s="142">
        <v>9.9699999999999989</v>
      </c>
      <c r="S134" s="92" t="s">
        <v>80</v>
      </c>
      <c r="T134" s="258">
        <f t="shared" ref="T134" si="47">R134*Q134</f>
        <v>0</v>
      </c>
      <c r="U134" s="259">
        <f>Q134*V134</f>
        <v>0</v>
      </c>
      <c r="V134" s="96">
        <f>IF(別紙1!$I$7=0.000579,$AD$59,$AE$59)</f>
        <v>0.434</v>
      </c>
      <c r="W134" s="69"/>
      <c r="AB134" s="69"/>
      <c r="AC134" s="69"/>
      <c r="AD134" s="69"/>
      <c r="AE134" s="69"/>
      <c r="AF134" s="69"/>
      <c r="AG134" s="69"/>
    </row>
    <row r="135" spans="2:33" s="71" customFormat="1" ht="15" customHeight="1" thickBot="1">
      <c r="B135" s="178" t="s">
        <v>111</v>
      </c>
      <c r="C135" s="143"/>
      <c r="D135" s="143"/>
      <c r="E135" s="260" t="s">
        <v>83</v>
      </c>
      <c r="F135" s="260" t="s">
        <v>83</v>
      </c>
      <c r="G135" s="260" t="s">
        <v>83</v>
      </c>
      <c r="H135" s="260" t="s">
        <v>83</v>
      </c>
      <c r="I135" s="260" t="s">
        <v>83</v>
      </c>
      <c r="J135" s="260" t="s">
        <v>83</v>
      </c>
      <c r="K135" s="260" t="s">
        <v>83</v>
      </c>
      <c r="L135" s="260" t="s">
        <v>83</v>
      </c>
      <c r="M135" s="260" t="s">
        <v>83</v>
      </c>
      <c r="N135" s="260" t="s">
        <v>83</v>
      </c>
      <c r="O135" s="260" t="s">
        <v>83</v>
      </c>
      <c r="P135" s="260" t="s">
        <v>83</v>
      </c>
      <c r="Q135" s="260" t="s">
        <v>83</v>
      </c>
      <c r="R135" s="100" t="s">
        <v>105</v>
      </c>
      <c r="S135" s="100" t="s">
        <v>105</v>
      </c>
      <c r="T135" s="261">
        <f>T134</f>
        <v>0</v>
      </c>
      <c r="U135" s="103">
        <f>U134</f>
        <v>0</v>
      </c>
      <c r="V135" s="129" t="s">
        <v>105</v>
      </c>
      <c r="W135" s="69"/>
      <c r="AB135" s="69"/>
      <c r="AC135" s="69"/>
      <c r="AD135" s="69"/>
      <c r="AE135" s="69"/>
      <c r="AF135" s="69"/>
      <c r="AG135" s="69"/>
    </row>
    <row r="136" spans="2:33" s="71" customFormat="1" ht="15" customHeight="1">
      <c r="B136" s="144" t="s">
        <v>112</v>
      </c>
      <c r="C136" s="145"/>
      <c r="D136" s="145"/>
      <c r="E136" s="281"/>
      <c r="F136" s="281"/>
      <c r="G136" s="281"/>
      <c r="H136" s="281"/>
      <c r="I136" s="281"/>
      <c r="J136" s="281"/>
      <c r="K136" s="281"/>
      <c r="L136" s="281"/>
      <c r="M136" s="281"/>
      <c r="N136" s="281"/>
      <c r="O136" s="281"/>
      <c r="P136" s="281"/>
      <c r="Q136" s="281"/>
      <c r="R136" s="167" t="s">
        <v>83</v>
      </c>
      <c r="S136" s="167" t="s">
        <v>105</v>
      </c>
      <c r="T136" s="282">
        <f>T111+T119+T127+T133+T135</f>
        <v>0</v>
      </c>
      <c r="U136" s="149" t="s">
        <v>83</v>
      </c>
      <c r="V136" s="169" t="s">
        <v>105</v>
      </c>
      <c r="W136" s="69"/>
      <c r="AB136" s="69"/>
      <c r="AC136" s="69"/>
      <c r="AD136" s="69"/>
      <c r="AE136" s="69"/>
      <c r="AF136" s="69"/>
      <c r="AG136" s="69"/>
    </row>
    <row r="137" spans="2:33" s="71" customFormat="1" ht="15" customHeight="1" thickBot="1">
      <c r="B137" s="151" t="s">
        <v>113</v>
      </c>
      <c r="C137" s="101"/>
      <c r="D137" s="101"/>
      <c r="E137" s="283"/>
      <c r="F137" s="283"/>
      <c r="G137" s="283"/>
      <c r="H137" s="283"/>
      <c r="I137" s="283"/>
      <c r="J137" s="283"/>
      <c r="K137" s="283"/>
      <c r="L137" s="283"/>
      <c r="M137" s="283"/>
      <c r="N137" s="283"/>
      <c r="O137" s="283"/>
      <c r="P137" s="283"/>
      <c r="Q137" s="283"/>
      <c r="R137" s="170" t="s">
        <v>105</v>
      </c>
      <c r="S137" s="170" t="s">
        <v>105</v>
      </c>
      <c r="T137" s="284" t="s">
        <v>105</v>
      </c>
      <c r="U137" s="154">
        <f>U111+U119+U127+U133+U135</f>
        <v>0</v>
      </c>
      <c r="V137" s="172" t="s">
        <v>105</v>
      </c>
    </row>
  </sheetData>
  <sheetProtection formatCells="0" insertColumns="0" insertRows="0" deleteColumns="0" deleteRows="0" selectLockedCells="1"/>
  <mergeCells count="38">
    <mergeCell ref="D16:G16"/>
    <mergeCell ref="H16:K16"/>
    <mergeCell ref="D17:F17"/>
    <mergeCell ref="H17:J17"/>
    <mergeCell ref="M17:S17"/>
    <mergeCell ref="D19:F19"/>
    <mergeCell ref="H19:J19"/>
    <mergeCell ref="D20:F20"/>
    <mergeCell ref="H20:J20"/>
    <mergeCell ref="D18:F18"/>
    <mergeCell ref="H18:J18"/>
    <mergeCell ref="D21:F21"/>
    <mergeCell ref="H21:J21"/>
    <mergeCell ref="X37:AB37"/>
    <mergeCell ref="B45:B51"/>
    <mergeCell ref="K27:S27"/>
    <mergeCell ref="K28:S28"/>
    <mergeCell ref="K29:O29"/>
    <mergeCell ref="P29:S29"/>
    <mergeCell ref="K30:O30"/>
    <mergeCell ref="P30:S30"/>
    <mergeCell ref="B82:B88"/>
    <mergeCell ref="B33:D34"/>
    <mergeCell ref="E33:V33"/>
    <mergeCell ref="R34:S34"/>
    <mergeCell ref="B37:B43"/>
    <mergeCell ref="B53:B57"/>
    <mergeCell ref="B70:D71"/>
    <mergeCell ref="E70:V70"/>
    <mergeCell ref="R71:S71"/>
    <mergeCell ref="B74:B80"/>
    <mergeCell ref="B128:B132"/>
    <mergeCell ref="B90:B94"/>
    <mergeCell ref="B108:D109"/>
    <mergeCell ref="E108:V108"/>
    <mergeCell ref="R109:S109"/>
    <mergeCell ref="B112:B118"/>
    <mergeCell ref="B120:B126"/>
  </mergeCells>
  <phoneticPr fontId="1"/>
  <dataValidations count="3">
    <dataValidation type="list" allowBlank="1" showInputMessage="1" sqref="R90 R38 R46 R53 R75 R83 R128 R113 R121" xr:uid="{A1AB00A0-BF5E-4CC7-8AA4-1230DAEB5B5D}">
      <formula1>"45.0,46.0,43.12,43.3"</formula1>
    </dataValidation>
    <dataValidation type="list" allowBlank="1" showInputMessage="1" showErrorMessage="1" sqref="K28" xr:uid="{27DB23E1-F386-4B66-958F-4B7784ED97B0}">
      <formula1>"LPガス（0.458m3/kg  50.8MJ/kg）,プロパン（0.502m3/kg  51.24MJ/kg）,ブタン（0.355m3/kg  49.7MJ/kg）"</formula1>
    </dataValidation>
    <dataValidation showInputMessage="1" showErrorMessage="1" sqref="C90 C53 C128" xr:uid="{4ED53327-3B41-47D5-B72C-A135552649EB}"/>
  </dataValidations>
  <printOptions horizontalCentered="1"/>
  <pageMargins left="0.23622047244094491" right="0.23622047244094491" top="0.55118110236220474" bottom="0.55118110236220474" header="0.31496062992125984" footer="0.31496062992125984"/>
  <pageSetup paperSize="8" scale="99" fitToHeight="0" orientation="landscape" r:id="rId1"/>
  <rowBreaks count="1" manualBreakCount="1">
    <brk id="62" min="1" max="21"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5FAA-B37B-46DF-9BC1-9AC1D44DEA56}">
  <sheetPr>
    <tabColor rgb="FF00B0F0"/>
  </sheetPr>
  <dimension ref="A1:Q27"/>
  <sheetViews>
    <sheetView view="pageBreakPreview" topLeftCell="A10" zoomScaleNormal="120" zoomScaleSheetLayoutView="100" zoomScalePageLayoutView="140" workbookViewId="0">
      <selection activeCell="B27" sqref="B27:K27"/>
    </sheetView>
  </sheetViews>
  <sheetFormatPr defaultColWidth="13.625" defaultRowHeight="20.25" customHeight="1"/>
  <cols>
    <col min="1" max="1" width="1.5" style="26" customWidth="1"/>
    <col min="2" max="3" width="7" style="26" customWidth="1"/>
    <col min="4" max="5" width="9.5" style="26" customWidth="1"/>
    <col min="6" max="7" width="6.625" style="26" customWidth="1"/>
    <col min="8" max="10" width="9.5" style="26" customWidth="1"/>
    <col min="11" max="11" width="7.375" style="26" customWidth="1"/>
    <col min="12" max="12" width="2" style="26" customWidth="1"/>
    <col min="13" max="13" width="16.625" style="12" customWidth="1"/>
    <col min="14" max="16384" width="13.625" style="26"/>
  </cols>
  <sheetData>
    <row r="1" spans="1:17" ht="27" customHeight="1">
      <c r="B1" s="53" t="s">
        <v>53</v>
      </c>
      <c r="C1" s="53"/>
      <c r="D1" s="52"/>
      <c r="I1" s="28" t="s">
        <v>29</v>
      </c>
      <c r="J1" s="470">
        <f>事業報告書!$J$10</f>
        <v>0</v>
      </c>
      <c r="K1" s="470"/>
      <c r="M1" s="8"/>
    </row>
    <row r="2" spans="1:17" ht="31.5" customHeight="1">
      <c r="B2" s="28" t="s">
        <v>179</v>
      </c>
      <c r="C2" s="27"/>
      <c r="I2" s="28" t="s">
        <v>41</v>
      </c>
      <c r="J2" s="471">
        <f>事業報告書!F23</f>
        <v>0</v>
      </c>
      <c r="K2" s="471"/>
      <c r="M2" s="8"/>
    </row>
    <row r="3" spans="1:17" ht="32.450000000000003" customHeight="1">
      <c r="A3" s="29"/>
      <c r="B3" s="472" t="str">
        <f>IF(事業報告書!E22="","",事業報告書!E22)</f>
        <v>事業を選択してください</v>
      </c>
      <c r="C3" s="472"/>
      <c r="D3" s="472"/>
      <c r="E3" s="472"/>
      <c r="F3" s="472"/>
      <c r="G3" s="472"/>
      <c r="H3" s="472"/>
      <c r="I3" s="30"/>
      <c r="L3" s="31"/>
      <c r="M3" s="8"/>
    </row>
    <row r="5" spans="1:17" ht="20.25" customHeight="1">
      <c r="B5" s="32"/>
      <c r="C5" s="32"/>
      <c r="D5" s="33" t="s">
        <v>136</v>
      </c>
      <c r="E5" s="255"/>
      <c r="F5" s="32" t="s">
        <v>37</v>
      </c>
      <c r="G5" s="61"/>
      <c r="I5" s="32"/>
      <c r="J5" s="32"/>
      <c r="K5" s="32"/>
      <c r="M5" s="8" t="s">
        <v>167</v>
      </c>
    </row>
    <row r="6" spans="1:17" ht="20.25" customHeight="1">
      <c r="B6" s="32"/>
      <c r="C6" s="32"/>
      <c r="D6" s="33"/>
      <c r="F6" s="32"/>
      <c r="G6" s="61"/>
      <c r="I6" s="32"/>
      <c r="J6" s="32"/>
      <c r="K6" s="32"/>
      <c r="M6" s="230" t="s">
        <v>218</v>
      </c>
      <c r="N6" s="231"/>
      <c r="O6" s="231"/>
    </row>
    <row r="7" spans="1:17" ht="20.25" customHeight="1">
      <c r="B7" s="32"/>
      <c r="C7" s="32"/>
      <c r="D7" s="33"/>
      <c r="F7" s="32"/>
      <c r="G7" s="433" t="s">
        <v>206</v>
      </c>
      <c r="H7" s="434"/>
      <c r="I7" s="229">
        <f>VLOOKUP(事業報告書!E22,事業報告書!T20:U25,2,FALSE)</f>
        <v>4.3399999999999998E-4</v>
      </c>
      <c r="J7" s="63" t="s">
        <v>54</v>
      </c>
      <c r="K7" s="32"/>
      <c r="M7" s="8" t="s">
        <v>216</v>
      </c>
    </row>
    <row r="8" spans="1:17" ht="14.45" customHeight="1" thickBot="1">
      <c r="M8" s="8"/>
    </row>
    <row r="9" spans="1:17" s="28" customFormat="1" ht="20.25" customHeight="1">
      <c r="B9" s="437" t="s">
        <v>31</v>
      </c>
      <c r="C9" s="438"/>
      <c r="D9" s="439"/>
      <c r="E9" s="440"/>
      <c r="F9" s="437" t="s">
        <v>33</v>
      </c>
      <c r="G9" s="438"/>
      <c r="H9" s="439"/>
      <c r="I9" s="440"/>
      <c r="J9" s="455" t="s">
        <v>34</v>
      </c>
      <c r="K9" s="452" t="s">
        <v>27</v>
      </c>
      <c r="M9" s="64"/>
    </row>
    <row r="10" spans="1:17" s="28" customFormat="1" ht="39.950000000000003" customHeight="1">
      <c r="B10" s="441" t="s">
        <v>32</v>
      </c>
      <c r="C10" s="442"/>
      <c r="D10" s="443"/>
      <c r="E10" s="444"/>
      <c r="F10" s="441" t="s">
        <v>180</v>
      </c>
      <c r="G10" s="442"/>
      <c r="H10" s="443"/>
      <c r="I10" s="444"/>
      <c r="J10" s="456"/>
      <c r="K10" s="453"/>
      <c r="M10" s="64"/>
    </row>
    <row r="11" spans="1:17" s="28" customFormat="1" ht="50.1" customHeight="1" thickBot="1">
      <c r="B11" s="34" t="s">
        <v>11</v>
      </c>
      <c r="C11" s="60" t="s">
        <v>52</v>
      </c>
      <c r="D11" s="36" t="s">
        <v>212</v>
      </c>
      <c r="E11" s="35" t="s">
        <v>211</v>
      </c>
      <c r="F11" s="34" t="s">
        <v>26</v>
      </c>
      <c r="G11" s="60" t="s">
        <v>52</v>
      </c>
      <c r="H11" s="36" t="s">
        <v>212</v>
      </c>
      <c r="I11" s="35" t="s">
        <v>35</v>
      </c>
      <c r="J11" s="457"/>
      <c r="K11" s="454"/>
      <c r="M11" s="449" t="s">
        <v>219</v>
      </c>
      <c r="N11" s="449"/>
      <c r="O11" s="449"/>
      <c r="P11" s="449"/>
      <c r="Q11" s="449"/>
    </row>
    <row r="12" spans="1:17" s="28" customFormat="1" ht="24.95" customHeight="1">
      <c r="B12" s="37" t="s">
        <v>13</v>
      </c>
      <c r="C12" s="232">
        <f>集計シート!$E$35+集計シート!$E$37+集計シート!$E$45-集計シート!$E$53+集計シート!$E$59</f>
        <v>0</v>
      </c>
      <c r="D12" s="233">
        <f>('集計シート (2)'!$E$44+'集計シート (2)'!$E$52+'集計シート (2)'!$E$58)/1000</f>
        <v>0</v>
      </c>
      <c r="E12" s="233">
        <f>C12*$I$7+D12</f>
        <v>0</v>
      </c>
      <c r="F12" s="234" t="s">
        <v>13</v>
      </c>
      <c r="G12" s="232">
        <f>集計シート!$E$72+集計シート!$E$74+集計シート!$E$83-集計シート!$E$90+集計シート!$E$96</f>
        <v>0</v>
      </c>
      <c r="H12" s="233">
        <f>('集計シート (2)'!$E$81+'集計シート (2)'!$E$89+'集計シート (2)'!$E$95)/1000</f>
        <v>0</v>
      </c>
      <c r="I12" s="233">
        <f>G12*$I$7+H12</f>
        <v>0</v>
      </c>
      <c r="J12" s="235">
        <f>E12-I12</f>
        <v>0</v>
      </c>
      <c r="K12" s="236" t="str">
        <f>IF(ISERR(J12/E12),"",ROUND(J12/E12,3))</f>
        <v/>
      </c>
      <c r="M12" s="449" t="s">
        <v>217</v>
      </c>
      <c r="N12" s="449"/>
      <c r="O12" s="449"/>
      <c r="P12" s="449"/>
    </row>
    <row r="13" spans="1:17" s="28" customFormat="1" ht="24.95" customHeight="1">
      <c r="B13" s="38" t="s">
        <v>14</v>
      </c>
      <c r="C13" s="232">
        <f>集計シート!$F$35+集計シート!$F$37+集計シート!$F$45-集計シート!$F$53+集計シート!$F$59</f>
        <v>0</v>
      </c>
      <c r="D13" s="233">
        <f>('集計シート (2)'!$F$44+'集計シート (2)'!$F$52+'集計シート (2)'!$F$58)/1000</f>
        <v>0</v>
      </c>
      <c r="E13" s="233">
        <f t="shared" ref="E13:E23" si="0">C13*$I$7+D13</f>
        <v>0</v>
      </c>
      <c r="F13" s="237" t="s">
        <v>14</v>
      </c>
      <c r="G13" s="232">
        <f>集計シート!$F$72+集計シート!$F$74+集計シート!$F$83-集計シート!$F$90+集計シート!$F$96</f>
        <v>0</v>
      </c>
      <c r="H13" s="233">
        <f>('集計シート (2)'!$F$81+'集計シート (2)'!$F$89+'集計シート (2)'!$F$95)/1000</f>
        <v>0</v>
      </c>
      <c r="I13" s="233">
        <f t="shared" ref="I13:I23" si="1">G13*$I$7+H13</f>
        <v>0</v>
      </c>
      <c r="J13" s="238">
        <f t="shared" ref="J13:J23" si="2">E13-I13</f>
        <v>0</v>
      </c>
      <c r="K13" s="236" t="str">
        <f t="shared" ref="K13:K23" si="3">IF(ISERR(J13/E13),"",ROUND(J13/E13,3))</f>
        <v/>
      </c>
      <c r="M13" s="449"/>
      <c r="N13" s="449"/>
      <c r="O13" s="449"/>
      <c r="P13" s="449"/>
    </row>
    <row r="14" spans="1:17" s="28" customFormat="1" ht="24.95" customHeight="1">
      <c r="B14" s="38" t="s">
        <v>15</v>
      </c>
      <c r="C14" s="232">
        <f>集計シート!$G$35+集計シート!$G$37+集計シート!$G$45-集計シート!$G$53+集計シート!$G$59</f>
        <v>0</v>
      </c>
      <c r="D14" s="233">
        <f>('集計シート (2)'!$G$44+'集計シート (2)'!$G$52+'集計シート (2)'!$G$58)/1000</f>
        <v>0</v>
      </c>
      <c r="E14" s="233">
        <f t="shared" si="0"/>
        <v>0</v>
      </c>
      <c r="F14" s="237" t="s">
        <v>15</v>
      </c>
      <c r="G14" s="232">
        <f>集計シート!$G$72+集計シート!$G$74+集計シート!$G$83-集計シート!$G$90+集計シート!$G$96</f>
        <v>0</v>
      </c>
      <c r="H14" s="233">
        <f>('集計シート (2)'!$G$81+'集計シート (2)'!$G$89+'集計シート (2)'!$G$95)/1000</f>
        <v>0</v>
      </c>
      <c r="I14" s="233">
        <f t="shared" si="1"/>
        <v>0</v>
      </c>
      <c r="J14" s="238">
        <f t="shared" si="2"/>
        <v>0</v>
      </c>
      <c r="K14" s="236" t="str">
        <f>IF(ISERR(J14/E14),"",ROUND(J14/E14,3))</f>
        <v/>
      </c>
      <c r="M14" s="449" t="s">
        <v>62</v>
      </c>
      <c r="N14" s="449"/>
      <c r="O14" s="449"/>
      <c r="P14" s="449"/>
    </row>
    <row r="15" spans="1:17" s="28" customFormat="1" ht="24.95" customHeight="1">
      <c r="B15" s="38" t="s">
        <v>16</v>
      </c>
      <c r="C15" s="232">
        <f>集計シート!$H$35+集計シート!$H$37+集計シート!$H$45-集計シート!$H$53+集計シート!$H$59</f>
        <v>0</v>
      </c>
      <c r="D15" s="233">
        <f>('集計シート (2)'!$H$44+'集計シート (2)'!$H$52+'集計シート (2)'!$H$58)/1000</f>
        <v>0</v>
      </c>
      <c r="E15" s="233">
        <f t="shared" si="0"/>
        <v>0</v>
      </c>
      <c r="F15" s="237" t="s">
        <v>16</v>
      </c>
      <c r="G15" s="232">
        <f>集計シート!$H$72+集計シート!$H$74+集計シート!$H$83-集計シート!$H$90+集計シート!$H$96</f>
        <v>0</v>
      </c>
      <c r="H15" s="233">
        <f>('集計シート (2)'!$H$81+'集計シート (2)'!$H$89+'集計シート (2)'!$H$95)/1000</f>
        <v>0</v>
      </c>
      <c r="I15" s="233">
        <f t="shared" si="1"/>
        <v>0</v>
      </c>
      <c r="J15" s="238">
        <f t="shared" si="2"/>
        <v>0</v>
      </c>
      <c r="K15" s="236" t="str">
        <f t="shared" si="3"/>
        <v/>
      </c>
      <c r="M15" s="449"/>
      <c r="N15" s="449"/>
      <c r="O15" s="449"/>
      <c r="P15" s="449"/>
    </row>
    <row r="16" spans="1:17" s="28" customFormat="1" ht="24.95" customHeight="1">
      <c r="B16" s="38" t="s">
        <v>17</v>
      </c>
      <c r="C16" s="232">
        <f>集計シート!$I$35+集計シート!$I$37+集計シート!$I$45-集計シート!$I$53+集計シート!$I$59</f>
        <v>0</v>
      </c>
      <c r="D16" s="233">
        <f>('集計シート (2)'!$I$44+'集計シート (2)'!$I$52+'集計シート (2)'!$I$58)/1000</f>
        <v>0</v>
      </c>
      <c r="E16" s="233">
        <f t="shared" si="0"/>
        <v>0</v>
      </c>
      <c r="F16" s="237" t="s">
        <v>17</v>
      </c>
      <c r="G16" s="232">
        <f>集計シート!$I$72+集計シート!$I$74+集計シート!$I$83-集計シート!$I$90+集計シート!$I$96</f>
        <v>0</v>
      </c>
      <c r="H16" s="233">
        <f>('集計シート (2)'!$I$81+'集計シート (2)'!$I$89+'集計シート (2)'!$I$95)/1000</f>
        <v>0</v>
      </c>
      <c r="I16" s="233">
        <f t="shared" si="1"/>
        <v>0</v>
      </c>
      <c r="J16" s="238">
        <f t="shared" si="2"/>
        <v>0</v>
      </c>
      <c r="K16" s="236" t="str">
        <f t="shared" si="3"/>
        <v/>
      </c>
      <c r="M16" s="7"/>
    </row>
    <row r="17" spans="2:16" s="28" customFormat="1" ht="24.95" customHeight="1">
      <c r="B17" s="38" t="s">
        <v>18</v>
      </c>
      <c r="C17" s="232">
        <f>集計シート!$J$35+集計シート!$J$37+集計シート!$J$45-集計シート!$J$53+集計シート!$J$59</f>
        <v>0</v>
      </c>
      <c r="D17" s="233">
        <f>('集計シート (2)'!$J$44+'集計シート (2)'!$J$52+'集計シート (2)'!$J$58)/1000</f>
        <v>0</v>
      </c>
      <c r="E17" s="233">
        <f t="shared" si="0"/>
        <v>0</v>
      </c>
      <c r="F17" s="237" t="s">
        <v>18</v>
      </c>
      <c r="G17" s="232">
        <f>集計シート!$J$72+集計シート!$J$74+集計シート!$J$83-集計シート!$J$90+集計シート!$J$96</f>
        <v>0</v>
      </c>
      <c r="H17" s="233">
        <f>('集計シート (2)'!$J$81+'集計シート (2)'!$J$89+'集計シート (2)'!$J$95)/1000</f>
        <v>0</v>
      </c>
      <c r="I17" s="233">
        <f t="shared" si="1"/>
        <v>0</v>
      </c>
      <c r="J17" s="238">
        <f t="shared" si="2"/>
        <v>0</v>
      </c>
      <c r="K17" s="236" t="str">
        <f t="shared" si="3"/>
        <v/>
      </c>
      <c r="M17" s="188"/>
      <c r="N17" s="188"/>
      <c r="O17" s="188"/>
      <c r="P17" s="188"/>
    </row>
    <row r="18" spans="2:16" s="28" customFormat="1" ht="24.95" customHeight="1">
      <c r="B18" s="38" t="s">
        <v>19</v>
      </c>
      <c r="C18" s="232">
        <f>集計シート!$K$35+集計シート!$K$37+集計シート!$K$45-集計シート!$K$53+集計シート!$K$59</f>
        <v>0</v>
      </c>
      <c r="D18" s="233">
        <f>('集計シート (2)'!$K$44+'集計シート (2)'!$K$52+'集計シート (2)'!$K$58)/1000</f>
        <v>0</v>
      </c>
      <c r="E18" s="233">
        <f t="shared" si="0"/>
        <v>0</v>
      </c>
      <c r="F18" s="237" t="s">
        <v>19</v>
      </c>
      <c r="G18" s="232">
        <f>集計シート!$K$72+集計シート!$K$74+集計シート!$K$83-集計シート!$K$90+集計シート!$K$96</f>
        <v>0</v>
      </c>
      <c r="H18" s="233">
        <f>('集計シート (2)'!$K$81+'集計シート (2)'!$K$89+'集計シート (2)'!$K$95)/1000</f>
        <v>0</v>
      </c>
      <c r="I18" s="233">
        <f t="shared" si="1"/>
        <v>0</v>
      </c>
      <c r="J18" s="238">
        <f t="shared" si="2"/>
        <v>0</v>
      </c>
      <c r="K18" s="236" t="str">
        <f t="shared" si="3"/>
        <v/>
      </c>
      <c r="M18" s="188"/>
      <c r="N18" s="188"/>
      <c r="O18" s="188"/>
      <c r="P18" s="188"/>
    </row>
    <row r="19" spans="2:16" s="28" customFormat="1" ht="24.95" customHeight="1">
      <c r="B19" s="38" t="s">
        <v>20</v>
      </c>
      <c r="C19" s="232">
        <f>集計シート!$L$35+集計シート!$L$37+集計シート!$L$45-集計シート!$L$53+集計シート!$L$59</f>
        <v>0</v>
      </c>
      <c r="D19" s="233">
        <f>('集計シート (2)'!$L$44+'集計シート (2)'!$L$52+'集計シート (2)'!$L$58)/1000</f>
        <v>0</v>
      </c>
      <c r="E19" s="233">
        <f t="shared" si="0"/>
        <v>0</v>
      </c>
      <c r="F19" s="237" t="s">
        <v>20</v>
      </c>
      <c r="G19" s="232">
        <f>集計シート!$L$72+集計シート!$L$74+集計シート!$L$83-集計シート!$L$90+集計シート!$L$96</f>
        <v>0</v>
      </c>
      <c r="H19" s="233">
        <f>('集計シート (2)'!$L$81+'集計シート (2)'!$L$89+'集計シート (2)'!$L$95)/1000</f>
        <v>0</v>
      </c>
      <c r="I19" s="233">
        <f t="shared" si="1"/>
        <v>0</v>
      </c>
      <c r="J19" s="238">
        <f t="shared" si="2"/>
        <v>0</v>
      </c>
      <c r="K19" s="236" t="str">
        <f t="shared" si="3"/>
        <v/>
      </c>
      <c r="M19" s="7"/>
    </row>
    <row r="20" spans="2:16" s="28" customFormat="1" ht="24.95" customHeight="1">
      <c r="B20" s="38" t="s">
        <v>21</v>
      </c>
      <c r="C20" s="232">
        <f>集計シート!$M$35+集計シート!$M$37+集計シート!$M$45-集計シート!$M$53+集計シート!$M$59</f>
        <v>0</v>
      </c>
      <c r="D20" s="233">
        <f>('集計シート (2)'!$M$44+'集計シート (2)'!$M$52+'集計シート (2)'!$M$58)/1000</f>
        <v>0</v>
      </c>
      <c r="E20" s="233">
        <f t="shared" si="0"/>
        <v>0</v>
      </c>
      <c r="F20" s="237" t="s">
        <v>21</v>
      </c>
      <c r="G20" s="232">
        <f>集計シート!$M$72+集計シート!$M$74+集計シート!$M$83-集計シート!$M$90+集計シート!$M$96</f>
        <v>0</v>
      </c>
      <c r="H20" s="233">
        <f>('集計シート (2)'!$M$81+'集計シート (2)'!$M$89+'集計シート (2)'!$M$95)/1000</f>
        <v>0</v>
      </c>
      <c r="I20" s="233">
        <f t="shared" si="1"/>
        <v>0</v>
      </c>
      <c r="J20" s="238">
        <f t="shared" si="2"/>
        <v>0</v>
      </c>
      <c r="K20" s="236" t="str">
        <f t="shared" si="3"/>
        <v/>
      </c>
      <c r="M20" s="7"/>
    </row>
    <row r="21" spans="2:16" s="28" customFormat="1" ht="24.95" customHeight="1">
      <c r="B21" s="38" t="s">
        <v>22</v>
      </c>
      <c r="C21" s="232">
        <f>集計シート!$N$35+集計シート!$N$37+集計シート!$N$45-集計シート!$N$53+集計シート!$N$59</f>
        <v>0</v>
      </c>
      <c r="D21" s="233">
        <f>('集計シート (2)'!$N$44+'集計シート (2)'!$N$52+'集計シート (2)'!$N$58)/1000</f>
        <v>0</v>
      </c>
      <c r="E21" s="233">
        <f t="shared" si="0"/>
        <v>0</v>
      </c>
      <c r="F21" s="237" t="s">
        <v>22</v>
      </c>
      <c r="G21" s="232">
        <f>集計シート!$N$72+集計シート!$N$74+集計シート!$N$83-集計シート!$N$90+集計シート!$N$96</f>
        <v>0</v>
      </c>
      <c r="H21" s="233">
        <f>('集計シート (2)'!$N$81+'集計シート (2)'!$N$89+'集計シート (2)'!$N$95)/1000</f>
        <v>0</v>
      </c>
      <c r="I21" s="233">
        <f t="shared" si="1"/>
        <v>0</v>
      </c>
      <c r="J21" s="238">
        <f t="shared" si="2"/>
        <v>0</v>
      </c>
      <c r="K21" s="236" t="str">
        <f t="shared" si="3"/>
        <v/>
      </c>
      <c r="M21" s="7"/>
    </row>
    <row r="22" spans="2:16" s="28" customFormat="1" ht="24.95" customHeight="1">
      <c r="B22" s="38" t="s">
        <v>23</v>
      </c>
      <c r="C22" s="232">
        <f>集計シート!$O$35+集計シート!$O$37+集計シート!$O$45-集計シート!$O$53+集計シート!$O$59</f>
        <v>0</v>
      </c>
      <c r="D22" s="233">
        <f>('集計シート (2)'!$O$44+'集計シート (2)'!$O$52+'集計シート (2)'!$O$58)/1000</f>
        <v>0</v>
      </c>
      <c r="E22" s="233">
        <f t="shared" si="0"/>
        <v>0</v>
      </c>
      <c r="F22" s="237" t="s">
        <v>23</v>
      </c>
      <c r="G22" s="232">
        <f>集計シート!$O$72+集計シート!$O$74+集計シート!$O$83-集計シート!$O$90+集計シート!$O$96</f>
        <v>0</v>
      </c>
      <c r="H22" s="233">
        <f>('集計シート (2)'!$O$81+'集計シート (2)'!$O$89+'集計シート (2)'!$O$95)/1000</f>
        <v>0</v>
      </c>
      <c r="I22" s="233">
        <f t="shared" si="1"/>
        <v>0</v>
      </c>
      <c r="J22" s="238">
        <f t="shared" si="2"/>
        <v>0</v>
      </c>
      <c r="K22" s="236" t="str">
        <f t="shared" si="3"/>
        <v/>
      </c>
      <c r="M22" s="7"/>
    </row>
    <row r="23" spans="2:16" s="28" customFormat="1" ht="24.95" customHeight="1" thickBot="1">
      <c r="B23" s="39" t="s">
        <v>24</v>
      </c>
      <c r="C23" s="232" t="e">
        <f>集計シート!$P$35+集計シート!$P$37+集計シート!#REF!-集計シート!$P$53+集計シート!$P$59</f>
        <v>#REF!</v>
      </c>
      <c r="D23" s="233">
        <f>('集計シート (2)'!$P$44+'集計シート (2)'!$P$52+'集計シート (2)'!$P$58)/1000</f>
        <v>0</v>
      </c>
      <c r="E23" s="233" t="e">
        <f t="shared" si="0"/>
        <v>#REF!</v>
      </c>
      <c r="F23" s="239" t="s">
        <v>24</v>
      </c>
      <c r="G23" s="232">
        <f>集計シート!$P$72+集計シート!$P$74+集計シート!$P$83-集計シート!$P$90+集計シート!$P$96</f>
        <v>0</v>
      </c>
      <c r="H23" s="233">
        <f>('集計シート (2)'!$P$81+'集計シート (2)'!$P$89+'集計シート (2)'!$P$95)/1000</f>
        <v>0</v>
      </c>
      <c r="I23" s="233">
        <f t="shared" si="1"/>
        <v>0</v>
      </c>
      <c r="J23" s="240" t="e">
        <f t="shared" si="2"/>
        <v>#REF!</v>
      </c>
      <c r="K23" s="241" t="str">
        <f t="shared" si="3"/>
        <v/>
      </c>
      <c r="M23" s="7"/>
    </row>
    <row r="24" spans="2:16" s="28" customFormat="1" ht="24.95" customHeight="1" thickBot="1">
      <c r="B24" s="40" t="s">
        <v>12</v>
      </c>
      <c r="C24" s="299" t="e">
        <f>SUM(C12:C23)</f>
        <v>#REF!</v>
      </c>
      <c r="D24" s="242">
        <f>SUM(D12:D23)</f>
        <v>0</v>
      </c>
      <c r="E24" s="243" t="e">
        <f>SUM(E12:E23)</f>
        <v>#REF!</v>
      </c>
      <c r="F24" s="244" t="s">
        <v>12</v>
      </c>
      <c r="G24" s="299">
        <f>SUM(G12:G23)</f>
        <v>0</v>
      </c>
      <c r="H24" s="242">
        <f>SUM(H12:H23)</f>
        <v>0</v>
      </c>
      <c r="I24" s="245">
        <f>SUM(I12:I23)</f>
        <v>0</v>
      </c>
      <c r="J24" s="246" t="e">
        <f>E24-I24</f>
        <v>#REF!</v>
      </c>
      <c r="K24" s="247" t="str">
        <f>IF(ISERR(J24/E24),"",ROUND(J24/E24,3))</f>
        <v/>
      </c>
      <c r="M24" s="7"/>
    </row>
    <row r="25" spans="2:16" s="28" customFormat="1" ht="24.95" customHeight="1">
      <c r="B25" s="435" t="s">
        <v>55</v>
      </c>
      <c r="C25" s="435"/>
      <c r="D25" s="435"/>
      <c r="E25" s="435"/>
      <c r="F25" s="435"/>
      <c r="G25" s="435"/>
      <c r="H25" s="435"/>
      <c r="I25" s="435"/>
      <c r="J25" s="435"/>
      <c r="K25" s="435"/>
      <c r="M25" s="7"/>
    </row>
    <row r="26" spans="2:16" s="28" customFormat="1" ht="24.95" customHeight="1">
      <c r="B26" s="436" t="s">
        <v>57</v>
      </c>
      <c r="C26" s="436"/>
      <c r="D26" s="436"/>
      <c r="E26" s="436"/>
      <c r="F26" s="436"/>
      <c r="G26" s="436"/>
      <c r="H26" s="436"/>
      <c r="I26" s="436"/>
      <c r="J26" s="436"/>
      <c r="K26" s="436"/>
      <c r="M26" s="7"/>
    </row>
    <row r="27" spans="2:16" s="28" customFormat="1" ht="26.1" customHeight="1">
      <c r="B27" s="432" t="s">
        <v>56</v>
      </c>
      <c r="C27" s="432"/>
      <c r="D27" s="432"/>
      <c r="E27" s="432"/>
      <c r="F27" s="432"/>
      <c r="G27" s="432"/>
      <c r="H27" s="432"/>
      <c r="I27" s="432"/>
      <c r="J27" s="432"/>
      <c r="K27" s="432"/>
      <c r="M27" s="7"/>
    </row>
  </sheetData>
  <sheetProtection formatCells="0" insertColumns="0" insertRows="0" deleteColumns="0" deleteRows="0" selectLockedCells="1"/>
  <mergeCells count="16">
    <mergeCell ref="B27:K27"/>
    <mergeCell ref="J1:K1"/>
    <mergeCell ref="J2:K2"/>
    <mergeCell ref="B3:H3"/>
    <mergeCell ref="G7:H7"/>
    <mergeCell ref="B9:E9"/>
    <mergeCell ref="F9:I9"/>
    <mergeCell ref="J9:J11"/>
    <mergeCell ref="K9:K11"/>
    <mergeCell ref="B10:E10"/>
    <mergeCell ref="F10:I10"/>
    <mergeCell ref="M11:Q11"/>
    <mergeCell ref="M12:P13"/>
    <mergeCell ref="M14:P15"/>
    <mergeCell ref="B25:K25"/>
    <mergeCell ref="B26:K26"/>
  </mergeCells>
  <phoneticPr fontId="1"/>
  <dataValidations count="1">
    <dataValidation type="list" allowBlank="1" showInputMessage="1" showErrorMessage="1" sqref="I7" xr:uid="{1C2E1267-BB38-4C55-9C2D-97D6A0547BD6}">
      <formula1>"0.000579,0.000434"</formula1>
    </dataValidation>
  </dataValidations>
  <printOptions horizontalCentered="1"/>
  <pageMargins left="0.59055118110236227" right="0.59055118110236227" top="0.75000000000000011" bottom="0.75000000000000011" header="0.30000000000000004" footer="0.3000000000000000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※注意事項</vt:lpstr>
      <vt:lpstr>事業報告書</vt:lpstr>
      <vt:lpstr>集計シート</vt:lpstr>
      <vt:lpstr>別紙1</vt:lpstr>
      <vt:lpstr>目標未達成理由説明書</vt:lpstr>
      <vt:lpstr>運用改善の報告（民間建築物のみ）</vt:lpstr>
      <vt:lpstr>集計シート (2)</vt:lpstr>
      <vt:lpstr>別紙1 (2)</vt:lpstr>
      <vt:lpstr>※注意事項!Print_Area</vt:lpstr>
      <vt:lpstr>事業報告書!Print_Area</vt:lpstr>
      <vt:lpstr>集計シート!Print_Area</vt:lpstr>
      <vt:lpstr>'集計シート (2)'!Print_Area</vt:lpstr>
      <vt:lpstr>別紙1!Print_Area</vt:lpstr>
      <vt:lpstr>'別紙1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2025-03-31T23:18:43Z</cp:lastPrinted>
  <dcterms:created xsi:type="dcterms:W3CDTF">2017-12-25T01:26:50Z</dcterms:created>
  <dcterms:modified xsi:type="dcterms:W3CDTF">2026-02-04T02:07:50Z</dcterms:modified>
</cp:coreProperties>
</file>