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既存Ｇ\R5補正\申請書式（新排出係数反映）\"/>
    </mc:Choice>
  </mc:AlternateContent>
  <xr:revisionPtr revIDLastSave="0" documentId="13_ncr:1_{66DB89F8-F557-45D8-8370-08374C8BED39}" xr6:coauthVersionLast="47" xr6:coauthVersionMax="47" xr10:uidLastSave="{00000000-0000-0000-0000-000000000000}"/>
  <bookViews>
    <workbookView xWindow="-120" yWindow="-120" windowWidth="29040" windowHeight="15720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Print_Area" localSheetId="0">Sheet1!$B$1:$P$38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19" i="1"/>
  <c r="N20" i="1"/>
  <c r="N21" i="1"/>
  <c r="N22" i="1"/>
  <c r="N25" i="1"/>
  <c r="N26" i="1"/>
  <c r="N27" i="1"/>
  <c r="N28" i="1"/>
  <c r="N31" i="1"/>
  <c r="N32" i="1"/>
  <c r="N33" i="1"/>
  <c r="N34" i="1"/>
  <c r="O30" i="1"/>
  <c r="G31" i="1"/>
  <c r="M31" i="1"/>
  <c r="M11" i="1"/>
  <c r="M25" i="1"/>
  <c r="M26" i="1"/>
  <c r="M27" i="1"/>
  <c r="O27" i="1" s="1"/>
  <c r="M28" i="1"/>
  <c r="O28" i="1" s="1"/>
  <c r="M34" i="1"/>
  <c r="M33" i="1"/>
  <c r="M32" i="1"/>
  <c r="L34" i="1"/>
  <c r="R34" i="1" s="1"/>
  <c r="L33" i="1"/>
  <c r="L32" i="1"/>
  <c r="L31" i="1"/>
  <c r="K34" i="1"/>
  <c r="K33" i="1"/>
  <c r="K32" i="1"/>
  <c r="K31" i="1"/>
  <c r="G34" i="1"/>
  <c r="G33" i="1"/>
  <c r="G32" i="1"/>
  <c r="F25" i="1"/>
  <c r="F34" i="1"/>
  <c r="F33" i="1"/>
  <c r="F32" i="1"/>
  <c r="F31" i="1"/>
  <c r="R33" i="1"/>
  <c r="K25" i="1"/>
  <c r="M22" i="1"/>
  <c r="M21" i="1"/>
  <c r="M20" i="1"/>
  <c r="M16" i="1"/>
  <c r="M15" i="1"/>
  <c r="O15" i="1" s="1"/>
  <c r="M14" i="1"/>
  <c r="M13" i="1"/>
  <c r="M12" i="1"/>
  <c r="F26" i="1"/>
  <c r="K26" i="1"/>
  <c r="L28" i="1"/>
  <c r="L27" i="1"/>
  <c r="L25" i="1"/>
  <c r="L22" i="1"/>
  <c r="L21" i="1"/>
  <c r="L16" i="1"/>
  <c r="L15" i="1"/>
  <c r="R15" i="1" s="1"/>
  <c r="L14" i="1"/>
  <c r="L13" i="1"/>
  <c r="L12" i="1"/>
  <c r="L11" i="1"/>
  <c r="G28" i="1"/>
  <c r="G27" i="1"/>
  <c r="G25" i="1"/>
  <c r="G22" i="1"/>
  <c r="Q22" i="1" s="1"/>
  <c r="G21" i="1"/>
  <c r="Q21" i="1" s="1"/>
  <c r="G20" i="1"/>
  <c r="Q20" i="1" s="1"/>
  <c r="G16" i="1"/>
  <c r="Q16" i="1" s="1"/>
  <c r="G15" i="1"/>
  <c r="Q15" i="1" s="1"/>
  <c r="G14" i="1"/>
  <c r="Q14" i="1" s="1"/>
  <c r="G13" i="1"/>
  <c r="Q13" i="1" s="1"/>
  <c r="G12" i="1"/>
  <c r="Q12" i="1" s="1"/>
  <c r="G11" i="1"/>
  <c r="K28" i="1"/>
  <c r="K27" i="1"/>
  <c r="K22" i="1"/>
  <c r="K21" i="1"/>
  <c r="K20" i="1"/>
  <c r="K19" i="1"/>
  <c r="K16" i="1"/>
  <c r="K15" i="1"/>
  <c r="K14" i="1"/>
  <c r="K13" i="1"/>
  <c r="K12" i="1"/>
  <c r="K11" i="1"/>
  <c r="F28" i="1"/>
  <c r="F27" i="1"/>
  <c r="F22" i="1"/>
  <c r="F21" i="1"/>
  <c r="F20" i="1"/>
  <c r="F19" i="1"/>
  <c r="F16" i="1"/>
  <c r="F15" i="1"/>
  <c r="F13" i="1"/>
  <c r="F12" i="1"/>
  <c r="F11" i="1"/>
  <c r="F14" i="1"/>
  <c r="M19" i="1"/>
  <c r="G19" i="1"/>
  <c r="L20" i="1"/>
  <c r="G26" i="1"/>
  <c r="L26" i="1"/>
  <c r="L19" i="1"/>
  <c r="O18" i="1"/>
  <c r="O24" i="1"/>
  <c r="R32" i="1" l="1"/>
  <c r="O32" i="1"/>
  <c r="O26" i="1"/>
  <c r="O14" i="1"/>
  <c r="Q33" i="1"/>
  <c r="Q27" i="1"/>
  <c r="Q28" i="1"/>
  <c r="R12" i="1"/>
  <c r="O12" i="1"/>
  <c r="O31" i="1"/>
  <c r="O21" i="1"/>
  <c r="R13" i="1"/>
  <c r="O13" i="1"/>
  <c r="R28" i="1"/>
  <c r="R27" i="1"/>
  <c r="R11" i="1"/>
  <c r="O20" i="1"/>
  <c r="R19" i="1"/>
  <c r="Q19" i="1"/>
  <c r="M29" i="1"/>
  <c r="O11" i="1"/>
  <c r="Q31" i="1"/>
  <c r="R26" i="1"/>
  <c r="O16" i="1"/>
  <c r="Q26" i="1"/>
  <c r="R21" i="1"/>
  <c r="M35" i="1"/>
  <c r="R20" i="1"/>
  <c r="Q32" i="1"/>
  <c r="O33" i="1"/>
  <c r="R25" i="1"/>
  <c r="O22" i="1"/>
  <c r="O34" i="1"/>
  <c r="M23" i="1"/>
  <c r="R16" i="1"/>
  <c r="R31" i="1"/>
  <c r="R14" i="1"/>
  <c r="O19" i="1"/>
  <c r="R22" i="1"/>
  <c r="N23" i="1"/>
  <c r="Q25" i="1"/>
  <c r="N35" i="1"/>
  <c r="O25" i="1"/>
  <c r="M17" i="1"/>
  <c r="Q11" i="1"/>
  <c r="Q34" i="1"/>
  <c r="N17" i="1"/>
  <c r="N29" i="1"/>
  <c r="O23" i="1" l="1"/>
  <c r="P23" i="1" s="1"/>
  <c r="O35" i="1"/>
  <c r="P35" i="1" s="1"/>
  <c r="O29" i="1"/>
  <c r="P29" i="1" s="1"/>
  <c r="N37" i="1"/>
  <c r="M37" i="1"/>
  <c r="O17" i="1"/>
  <c r="P17" i="1" s="1"/>
  <c r="O37" i="1" l="1"/>
  <c r="P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<sst xmlns="http://schemas.openxmlformats.org/spreadsheetml/2006/main" count="82" uniqueCount="55">
  <si>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</si>
  <si>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</si>
  <si>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</si>
  <si>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</si>
  <si>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</si>
  <si>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</si>
  <si>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</si>
  <si>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</si>
  <si>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※燃料の転換を行う場合、使用エネルギーの種別の欄に「重油／都市ガス」のように記入し、それぞれの排出係数等を使用してCO2排出量を計算してください。</t>
    <rPh sb="1" eb="3">
      <t>ネンリョウ</t>
    </rPh>
    <rPh sb="4" eb="6">
      <t>テンカン</t>
    </rPh>
    <rPh sb="7" eb="8">
      <t>オコナ</t>
    </rPh>
    <rPh sb="9" eb="11">
      <t>バアイ</t>
    </rPh>
    <rPh sb="12" eb="14">
      <t>シヨウ</t>
    </rPh>
    <rPh sb="20" eb="22">
      <t>シュベツ</t>
    </rPh>
    <rPh sb="23" eb="24">
      <t>ラン</t>
    </rPh>
    <rPh sb="26" eb="28">
      <t>ジュウユ</t>
    </rPh>
    <rPh sb="29" eb="31">
      <t>トシ</t>
    </rPh>
    <rPh sb="38" eb="40">
      <t>キニュウ</t>
    </rPh>
    <rPh sb="47" eb="49">
      <t>ハイシュツ</t>
    </rPh>
    <rPh sb="49" eb="51">
      <t>ケイスウ</t>
    </rPh>
    <rPh sb="51" eb="52">
      <t>トウ</t>
    </rPh>
    <rPh sb="53" eb="55">
      <t>シヨウ</t>
    </rPh>
    <rPh sb="60" eb="63">
      <t>ハイシュツリョウ</t>
    </rPh>
    <rPh sb="64" eb="66">
      <t>ケイサン</t>
    </rPh>
    <phoneticPr fontId="2"/>
  </si>
  <si>
    <t>①-②</t>
    <phoneticPr fontId="2"/>
  </si>
  <si>
    <r>
      <t>※</t>
    </r>
    <r>
      <rPr>
        <sz val="9"/>
        <color rgb="FFFF0000"/>
        <rFont val="ＭＳ ゴシック"/>
        <family val="3"/>
        <charset val="128"/>
      </rPr>
      <t>(参考)省エネ計算例シート</t>
    </r>
    <r>
      <rPr>
        <sz val="9"/>
        <color theme="1"/>
        <rFont val="ＭＳ ゴシック"/>
        <family val="3"/>
        <charset val="128"/>
      </rPr>
      <t>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</t>
    </r>
    <rPh sb="2" eb="4">
      <t>サンコウ</t>
    </rPh>
    <rPh sb="5" eb="6">
      <t>ショウ</t>
    </rPh>
    <rPh sb="8" eb="10">
      <t>ケイサン</t>
    </rPh>
    <rPh sb="10" eb="11">
      <t>レイ</t>
    </rPh>
    <rPh sb="22" eb="24">
      <t>シヨウ</t>
    </rPh>
    <rPh sb="41" eb="43">
      <t>サンコウ</t>
    </rPh>
    <rPh sb="45" eb="47">
      <t>カイシュウ</t>
    </rPh>
    <rPh sb="47" eb="49">
      <t>ゼンゴ</t>
    </rPh>
    <rPh sb="56" eb="58">
      <t>ケイサン</t>
    </rPh>
    <rPh sb="58" eb="59">
      <t>ショ</t>
    </rPh>
    <rPh sb="60" eb="62">
      <t>サクセイ</t>
    </rPh>
    <rPh sb="71" eb="73">
      <t>ネンカン</t>
    </rPh>
    <rPh sb="78" eb="81">
      <t>ショウヒリョウ</t>
    </rPh>
    <rPh sb="83" eb="85">
      <t>カイシュウ</t>
    </rPh>
    <rPh sb="85" eb="87">
      <t>ゼンゴ</t>
    </rPh>
    <rPh sb="88" eb="91">
      <t>ニサンカ</t>
    </rPh>
    <rPh sb="91" eb="93">
      <t>タンソ</t>
    </rPh>
    <rPh sb="93" eb="95">
      <t>ハイシュツ</t>
    </rPh>
    <rPh sb="95" eb="96">
      <t>リョウ</t>
    </rPh>
    <rPh sb="97" eb="99">
      <t>ケイサン</t>
    </rPh>
    <rPh sb="101" eb="103">
      <t>カキ</t>
    </rPh>
    <rPh sb="104" eb="106">
      <t>キニュウ</t>
    </rPh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</si>
  <si>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</si>
  <si>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</si>
  <si>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</si>
  <si>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</si>
  <si>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</si>
  <si>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</si>
  <si>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</si>
  <si>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</si>
  <si>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</si>
  <si>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</si>
  <si>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</si>
  <si>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</si>
  <si>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</si>
  <si>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</si>
  <si>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</si>
  <si>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</si>
  <si>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</si>
  <si>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</si>
  <si>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2"/>
  </si>
  <si>
    <t>L</t>
    <phoneticPr fontId="12"/>
  </si>
  <si>
    <t>電気</t>
    <rPh sb="0" eb="2">
      <t>デンキ</t>
    </rPh>
    <phoneticPr fontId="2"/>
  </si>
  <si>
    <t>　　</t>
    <phoneticPr fontId="2"/>
  </si>
  <si>
    <t>　</t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</si>
  <si>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</si>
  <si>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</si>
  <si>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</si>
  <si>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</si>
  <si>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</si>
  <si>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</si>
  <si>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</si>
  <si>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</si>
  <si>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</si>
  <si>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</si>
  <si>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r>
      <t>※</t>
    </r>
    <r>
      <rPr>
        <sz val="10"/>
        <color rgb="FFFF0000"/>
        <rFont val="ＭＳ ゴシック"/>
        <family val="3"/>
        <charset val="128"/>
      </rPr>
      <t>照明の欄は、照明の削減効果を算入する場合のみ使用し、照明を含まないものと別に作成する必要があります。</t>
    </r>
    <rPh sb="1" eb="3">
      <t>ショウメイ</t>
    </rPh>
    <rPh sb="4" eb="5">
      <t>ラン</t>
    </rPh>
    <rPh sb="7" eb="9">
      <t>ショウメイ</t>
    </rPh>
    <rPh sb="10" eb="12">
      <t>サクゲン</t>
    </rPh>
    <rPh sb="12" eb="14">
      <t>コウカ</t>
    </rPh>
    <rPh sb="15" eb="17">
      <t>サンニュウ</t>
    </rPh>
    <rPh sb="19" eb="21">
      <t>バアイ</t>
    </rPh>
    <rPh sb="23" eb="25">
      <t>シヨウ</t>
    </rPh>
    <rPh sb="27" eb="29">
      <t>ショウメイ</t>
    </rPh>
    <rPh sb="30" eb="31">
      <t>フク</t>
    </rPh>
    <rPh sb="37" eb="38">
      <t>ベツ</t>
    </rPh>
    <rPh sb="39" eb="41">
      <t>サクセイ</t>
    </rPh>
    <rPh sb="43" eb="45">
      <t>ヒツヨウ</t>
    </rPh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</si>
  <si>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>。設備用途毎に増エネになっておらず、施設単位で、改修前設備と比して、CO2排出量を３０％以上削減できること。</t>
    </r>
    <rPh sb="1" eb="3">
      <t>タテモノ</t>
    </rPh>
    <rPh sb="4" eb="6">
      <t>シセツ</t>
    </rPh>
    <rPh sb="10" eb="11">
      <t>ホン</t>
    </rPh>
    <rPh sb="29" eb="31">
      <t>セツビ</t>
    </rPh>
    <rPh sb="31" eb="33">
      <t>ヨウト</t>
    </rPh>
    <rPh sb="33" eb="34">
      <t>ゴト</t>
    </rPh>
    <rPh sb="35" eb="36">
      <t>ゾウ</t>
    </rPh>
    <rPh sb="46" eb="48">
      <t>シセツ</t>
    </rPh>
    <rPh sb="48" eb="50">
      <t>タンイ</t>
    </rPh>
    <rPh sb="52" eb="54">
      <t>カイシュウ</t>
    </rPh>
    <rPh sb="54" eb="55">
      <t>マエ</t>
    </rPh>
    <rPh sb="55" eb="57">
      <t>セツビ</t>
    </rPh>
    <rPh sb="58" eb="59">
      <t>ヒ</t>
    </rPh>
    <rPh sb="65" eb="67">
      <t>ハイシュツ</t>
    </rPh>
    <rPh sb="67" eb="68">
      <t>リョウ</t>
    </rPh>
    <rPh sb="72" eb="74">
      <t>イジョウ</t>
    </rPh>
    <rPh sb="74" eb="76">
      <t>サクゲンサクセイ</t>
    </rPh>
    <phoneticPr fontId="2"/>
  </si>
  <si>
    <t>ガス（都市）</t>
    <rPh sb="3" eb="5">
      <t>トシ</t>
    </rPh>
    <phoneticPr fontId="2"/>
  </si>
  <si>
    <t>kgCO2/kg</t>
  </si>
  <si>
    <t>kgCO2/Nm3</t>
  </si>
  <si>
    <t>kgCO2/kWh</t>
  </si>
  <si>
    <t>L</t>
  </si>
  <si>
    <t>Nm3</t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</si>
  <si>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 xml:space="preserve">。設備用途毎に増エネになっておらず、施設単位で、改修前設備と比して、CO2排出量を要件以上削減できること。※(参考)省エネ計算例シート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
※燃料の転換を行う場合、使用エネルギーの種別の欄に「重油／都市ガス」のように記入し、それぞれの排出係数等を使用してCO2排出量を計算してくださ
</t>
    </r>
    <rPh sb="69" eb="71">
      <t>ヨウケン</t>
    </rPh>
    <phoneticPr fontId="2"/>
  </si>
  <si>
    <t>↑要件以上</t>
    <rPh sb="1" eb="3">
      <t>ヨウケン</t>
    </rPh>
    <rPh sb="3" eb="5">
      <t>イジョウ</t>
    </rPh>
    <phoneticPr fontId="2"/>
  </si>
  <si>
    <t>ver2.1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</si>
</sst>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10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3" borderId="12" xfId="0" applyFill="1" applyBorder="1" applyAlignment="1">
      <alignment horizontal="center" vertical="center"/>
    </xf>
    <xf numFmtId="179" fontId="0" fillId="3" borderId="12" xfId="0" applyNumberForma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0" fontId="3" fillId="0" borderId="13" xfId="0" applyFont="1" applyBorder="1">
      <alignment vertical="center"/>
    </xf>
    <xf numFmtId="0" fontId="0" fillId="0" borderId="12" xfId="0" applyBorder="1">
      <alignment vertical="center"/>
    </xf>
    <xf numFmtId="0" fontId="6" fillId="2" borderId="6" xfId="0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3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7" fillId="0" borderId="0" xfId="0" applyFont="1" applyAlignment="1"/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12" xfId="0" applyFont="1" applyBorder="1">
      <alignment vertical="center"/>
    </xf>
    <xf numFmtId="0" fontId="19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9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0" fontId="6" fillId="0" borderId="13" xfId="0" applyFont="1" applyBorder="1">
      <alignment vertical="center"/>
    </xf>
    <xf numFmtId="0" fontId="6" fillId="0" borderId="15" xfId="0" applyFont="1" applyBorder="1">
      <alignment vertical="center"/>
    </xf>
    <xf numFmtId="179" fontId="13" fillId="4" borderId="12" xfId="2" applyNumberFormat="1" applyFont="1" applyFill="1" applyBorder="1">
      <alignment vertical="center"/>
    </xf>
    <xf numFmtId="179" fontId="0" fillId="4" borderId="12" xfId="0" applyNumberFormat="1" applyFill="1" applyBorder="1">
      <alignment vertical="center"/>
    </xf>
    <xf numFmtId="178" fontId="0" fillId="4" borderId="12" xfId="0" applyNumberForma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6" fillId="2" borderId="14" xfId="0" applyFont="1" applyFill="1" applyBorder="1">
      <alignment vertical="center"/>
    </xf>
    <xf numFmtId="0" fontId="0" fillId="0" borderId="15" xfId="0" applyBorder="1">
      <alignment vertical="center"/>
    </xf>
    <xf numFmtId="0" fontId="6" fillId="2" borderId="14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  <protection locked="0"/>
    </xf>
    <xf numFmtId="10" fontId="11" fillId="5" borderId="1" xfId="1" applyNumberFormat="1" applyFont="1" applyFill="1" applyBorder="1">
      <alignment vertical="center"/>
    </xf>
    <xf numFmtId="0" fontId="6" fillId="0" borderId="1" xfId="0" applyFont="1" applyBorder="1" applyProtection="1">
      <alignment vertical="center"/>
      <protection locked="0"/>
    </xf>
    <xf numFmtId="0" fontId="6" fillId="0" borderId="6" xfId="0" applyFont="1" applyBorder="1" applyProtection="1">
      <alignment vertical="center"/>
      <protection locked="0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47"/>
  <sheetViews>
    <sheetView tabSelected="1" view="pageBreakPreview" zoomScale="140" zoomScaleNormal="140" zoomScaleSheetLayoutView="140" workbookViewId="0">
      <selection activeCell="B1" sqref="B1"/>
    </sheetView>
  </sheetViews>
  <sheetFormatPr defaultColWidth="8.625" defaultRowHeight="12"/>
  <cols>
    <col min="1" max="1" width="2" style="1" customWidth="1"/>
    <col min="2" max="2" width="8" style="1" customWidth="1"/>
    <col min="3" max="3" width="12.625" style="1" customWidth="1"/>
    <col min="4" max="4" width="9.375" style="32" bestFit="1" customWidth="1"/>
    <col min="5" max="5" width="9.375" style="1" bestFit="1" customWidth="1"/>
    <col min="6" max="6" width="4.375" style="1" customWidth="1"/>
    <col min="7" max="7" width="6.5" style="1" customWidth="1"/>
    <col min="8" max="8" width="12.625" style="1" customWidth="1"/>
    <col min="9" max="9" width="8.75" style="1" customWidth="1"/>
    <col min="10" max="10" width="9.375" style="1" bestFit="1" customWidth="1"/>
    <col min="11" max="11" width="4.25" style="1" customWidth="1"/>
    <col min="12" max="12" width="7" style="1" customWidth="1"/>
    <col min="13" max="13" width="9" style="1" customWidth="1"/>
    <col min="14" max="14" width="8.5" style="1" customWidth="1"/>
    <col min="15" max="15" width="9.375" style="1" customWidth="1"/>
    <col min="16" max="16" width="9.75" style="1" customWidth="1"/>
    <col min="17" max="17" width="10" style="1" customWidth="1"/>
    <col min="18" max="18" width="8.625" style="1"/>
    <col min="19" max="19" width="14.25" style="1" customWidth="1"/>
    <col min="20" max="20" width="8.25" style="1" customWidth="1"/>
    <col min="21" max="21" width="12.125" style="1" bestFit="1" customWidth="1"/>
    <col min="22" max="22" width="7.875" style="1" customWidth="1"/>
    <col min="23" max="23" width="11.75" style="1" bestFit="1" customWidth="1"/>
    <col min="24" max="16384" width="8.625" style="1"/>
  </cols>
  <sheetData>
    <row r="1" spans="2:23" ht="21.75" customHeight="1">
      <c r="K1" s="48" t="s">
        <v>41</v>
      </c>
      <c r="L1" s="48"/>
      <c r="M1" s="87"/>
      <c r="N1" s="87"/>
      <c r="O1" s="87"/>
      <c r="P1" s="1" t="s">
        <v>54</v>
      </c>
    </row>
    <row r="3" spans="2:23" ht="18.399999999999999" customHeight="1">
      <c r="B3" s="6"/>
      <c r="C3" s="77" t="s">
        <v>52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2:23" ht="18.75">
      <c r="B4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</row>
    <row r="5" spans="2:23" ht="26.45" customHeight="1">
      <c r="B5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R5"/>
    </row>
    <row r="6" spans="2:23" ht="33" customHeight="1">
      <c r="B6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R6"/>
    </row>
    <row r="7" spans="2:23" ht="14.25" customHeight="1">
      <c r="B7" s="85"/>
      <c r="C7" s="85"/>
      <c r="D7" s="85"/>
      <c r="E7" s="10"/>
      <c r="F7" s="10"/>
      <c r="G7" s="10"/>
      <c r="J7" s="10"/>
      <c r="K7" s="10"/>
      <c r="L7" s="10"/>
      <c r="R7"/>
    </row>
    <row r="8" spans="2:23" ht="24.75" customHeight="1">
      <c r="B8" s="14"/>
      <c r="C8" s="82" t="s">
        <v>15</v>
      </c>
      <c r="D8" s="83"/>
      <c r="E8" s="83"/>
      <c r="F8" s="83"/>
      <c r="G8" s="84"/>
      <c r="H8" s="82" t="s">
        <v>16</v>
      </c>
      <c r="I8" s="83"/>
      <c r="J8" s="83"/>
      <c r="K8" s="83"/>
      <c r="L8" s="84"/>
      <c r="M8" s="60" t="s">
        <v>4</v>
      </c>
      <c r="N8" s="61"/>
      <c r="O8" s="75" t="s">
        <v>3</v>
      </c>
      <c r="P8" s="58" t="s">
        <v>17</v>
      </c>
      <c r="R8"/>
    </row>
    <row r="9" spans="2:23" ht="38.25" customHeight="1">
      <c r="B9" s="60" t="s">
        <v>0</v>
      </c>
      <c r="C9" s="74" t="s">
        <v>1</v>
      </c>
      <c r="D9" s="72" t="s">
        <v>2</v>
      </c>
      <c r="E9" s="60" t="s">
        <v>14</v>
      </c>
      <c r="F9" s="79"/>
      <c r="G9" s="80" t="s">
        <v>36</v>
      </c>
      <c r="H9" s="73" t="s">
        <v>1</v>
      </c>
      <c r="I9" s="71" t="s">
        <v>2</v>
      </c>
      <c r="J9" s="49" t="s">
        <v>14</v>
      </c>
      <c r="K9" s="50"/>
      <c r="L9" s="80" t="s">
        <v>36</v>
      </c>
      <c r="M9" s="62"/>
      <c r="N9" s="63"/>
      <c r="O9" s="76"/>
      <c r="P9" s="59"/>
      <c r="Q9" s="27" t="s">
        <v>40</v>
      </c>
      <c r="R9" s="28"/>
      <c r="S9" s="29"/>
    </row>
    <row r="10" spans="2:23" ht="18.75" customHeight="1">
      <c r="B10" s="86"/>
      <c r="C10" s="74"/>
      <c r="D10" s="72"/>
      <c r="E10" s="51"/>
      <c r="F10" s="52"/>
      <c r="G10" s="81"/>
      <c r="H10" s="74"/>
      <c r="I10" s="72"/>
      <c r="J10" s="51"/>
      <c r="K10" s="52"/>
      <c r="L10" s="81"/>
      <c r="M10" s="3" t="s">
        <v>6</v>
      </c>
      <c r="N10" s="3" t="s">
        <v>7</v>
      </c>
      <c r="O10" s="3" t="s">
        <v>9</v>
      </c>
      <c r="P10" s="2"/>
      <c r="Q10" s="1" t="s">
        <v>37</v>
      </c>
      <c r="R10" s="26" t="s">
        <v>38</v>
      </c>
      <c r="S10" s="17" t="s">
        <v>27</v>
      </c>
      <c r="T10" s="17" t="s">
        <v>28</v>
      </c>
      <c r="U10" s="17"/>
      <c r="V10" s="17"/>
      <c r="W10" s="17"/>
    </row>
    <row r="11" spans="2:23" ht="16.149999999999999" customHeight="1">
      <c r="B11" s="64" t="s">
        <v>11</v>
      </c>
      <c r="C11" s="36"/>
      <c r="D11" s="37"/>
      <c r="E11" s="38"/>
      <c r="F11" s="18" t="str">
        <f t="shared" ref="F11:F16" si="0">IFERROR(VLOOKUP(D11,S$12:V$22,4),"")</f>
        <v/>
      </c>
      <c r="G11" s="42" t="str">
        <f t="shared" ref="G11:G16" si="1">IFERROR(VLOOKUP(D11,S$12:V$22,2),"")</f>
        <v/>
      </c>
      <c r="H11" s="36"/>
      <c r="I11" s="37"/>
      <c r="J11" s="38"/>
      <c r="K11" s="18" t="str">
        <f t="shared" ref="K11:K16" si="2">IFERROR(VLOOKUP(I11,S$10:V$22,4),"")</f>
        <v/>
      </c>
      <c r="L11" s="42" t="str">
        <f t="shared" ref="L11:L16" si="3">IFERROR(VLOOKUP(I11,S$12:V$22,2),"")</f>
        <v/>
      </c>
      <c r="M11" s="8">
        <f t="shared" ref="M11:M16" si="4">IF(E11=0,0,ROUND(E11*VLOOKUP(D11,S$10:T$22,2),0))</f>
        <v>0</v>
      </c>
      <c r="N11" s="8">
        <f t="shared" ref="N11:N16" si="5">IF(J11=0,0,ROUND(J11*VLOOKUP(I11,S$10:T$22,2),0))</f>
        <v>0</v>
      </c>
      <c r="O11" s="8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17"/>
      <c r="T11" s="17"/>
      <c r="U11" s="17"/>
      <c r="V11" s="17"/>
      <c r="W11" s="17"/>
    </row>
    <row r="12" spans="2:23" ht="16.149999999999999" customHeight="1">
      <c r="B12" s="65"/>
      <c r="C12" s="36"/>
      <c r="D12" s="37"/>
      <c r="E12" s="38"/>
      <c r="F12" s="18" t="str">
        <f t="shared" si="0"/>
        <v/>
      </c>
      <c r="G12" s="42" t="str">
        <f t="shared" si="1"/>
        <v/>
      </c>
      <c r="H12" s="36"/>
      <c r="I12" s="37"/>
      <c r="J12" s="38"/>
      <c r="K12" s="18" t="str">
        <f t="shared" si="2"/>
        <v/>
      </c>
      <c r="L12" s="42" t="str">
        <f t="shared" si="3"/>
        <v/>
      </c>
      <c r="M12" s="8">
        <f t="shared" si="4"/>
        <v>0</v>
      </c>
      <c r="N12" s="8">
        <f t="shared" si="5"/>
        <v>0</v>
      </c>
      <c r="O12" s="8">
        <f>M12-N12</f>
        <v>0</v>
      </c>
      <c r="P12" s="2"/>
      <c r="Q12" s="1" t="e">
        <f t="shared" ref="Q12:Q16" si="6">IF(ROUND(E12*G12,0)=M12,"OK","NG")</f>
        <v>#VALUE!</v>
      </c>
      <c r="R12" s="1" t="e">
        <f t="shared" ref="R12:R16" si="7">IF(ROUND(J12*L12,0)=N12,"OK","NG")</f>
        <v>#VALUE!</v>
      </c>
      <c r="S12" s="21" t="s">
        <v>23</v>
      </c>
      <c r="T12" s="45">
        <v>2.75</v>
      </c>
      <c r="U12" s="15" t="s">
        <v>39</v>
      </c>
      <c r="V12" s="15" t="s">
        <v>30</v>
      </c>
      <c r="W12" s="17" t="s">
        <v>23</v>
      </c>
    </row>
    <row r="13" spans="2:23" ht="16.149999999999999" customHeight="1">
      <c r="B13" s="65"/>
      <c r="C13" s="36"/>
      <c r="D13" s="37"/>
      <c r="E13" s="38"/>
      <c r="F13" s="18" t="str">
        <f t="shared" si="0"/>
        <v/>
      </c>
      <c r="G13" s="42" t="str">
        <f t="shared" si="1"/>
        <v/>
      </c>
      <c r="H13" s="36"/>
      <c r="I13" s="37"/>
      <c r="J13" s="38"/>
      <c r="K13" s="18" t="str">
        <f t="shared" si="2"/>
        <v/>
      </c>
      <c r="L13" s="42" t="str">
        <f t="shared" si="3"/>
        <v/>
      </c>
      <c r="M13" s="8">
        <f t="shared" si="4"/>
        <v>0</v>
      </c>
      <c r="N13" s="8">
        <f t="shared" si="5"/>
        <v>0</v>
      </c>
      <c r="O13" s="40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21" t="s">
        <v>24</v>
      </c>
      <c r="T13" s="45">
        <v>3.1</v>
      </c>
      <c r="U13" s="15" t="s">
        <v>39</v>
      </c>
      <c r="V13" s="15" t="s">
        <v>30</v>
      </c>
      <c r="W13" s="17" t="s">
        <v>24</v>
      </c>
    </row>
    <row r="14" spans="2:23" ht="16.149999999999999" customHeight="1">
      <c r="B14" s="65"/>
      <c r="C14" s="36"/>
      <c r="D14" s="37"/>
      <c r="E14" s="38"/>
      <c r="F14" s="18" t="str">
        <f t="shared" si="0"/>
        <v/>
      </c>
      <c r="G14" s="42" t="str">
        <f t="shared" si="1"/>
        <v/>
      </c>
      <c r="H14" s="36"/>
      <c r="I14" s="37"/>
      <c r="J14" s="39"/>
      <c r="K14" s="18" t="str">
        <f t="shared" si="2"/>
        <v/>
      </c>
      <c r="L14" s="42" t="str">
        <f t="shared" si="3"/>
        <v/>
      </c>
      <c r="M14" s="8">
        <f t="shared" si="4"/>
        <v>0</v>
      </c>
      <c r="N14" s="8">
        <f t="shared" si="5"/>
        <v>0</v>
      </c>
      <c r="O14" s="8">
        <f t="shared" ref="O14:O24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21" t="s">
        <v>22</v>
      </c>
      <c r="T14" s="46">
        <v>2.79</v>
      </c>
      <c r="U14" s="15" t="s">
        <v>47</v>
      </c>
      <c r="V14" s="15" t="s">
        <v>29</v>
      </c>
      <c r="W14" s="17" t="s">
        <v>22</v>
      </c>
    </row>
    <row r="15" spans="2:23" ht="16.149999999999999" customHeight="1">
      <c r="B15" s="65"/>
      <c r="C15" s="36"/>
      <c r="D15" s="37"/>
      <c r="E15" s="38"/>
      <c r="F15" s="18" t="str">
        <f t="shared" si="0"/>
        <v/>
      </c>
      <c r="G15" s="42" t="str">
        <f t="shared" si="1"/>
        <v/>
      </c>
      <c r="H15" s="36"/>
      <c r="I15" s="37"/>
      <c r="J15" s="39"/>
      <c r="K15" s="18" t="str">
        <f t="shared" si="2"/>
        <v/>
      </c>
      <c r="L15" s="42" t="str">
        <f t="shared" si="3"/>
        <v/>
      </c>
      <c r="M15" s="8">
        <f t="shared" si="4"/>
        <v>0</v>
      </c>
      <c r="N15" s="8">
        <f t="shared" si="5"/>
        <v>0</v>
      </c>
      <c r="O15" s="8">
        <f t="shared" si="8"/>
        <v>0</v>
      </c>
      <c r="P15" s="2"/>
      <c r="Q15" s="1" t="e">
        <f t="shared" si="6"/>
        <v>#VALUE!</v>
      </c>
      <c r="R15" s="1" t="e">
        <f t="shared" si="7"/>
        <v>#VALUE!</v>
      </c>
      <c r="S15" s="30" t="s">
        <v>21</v>
      </c>
      <c r="T15" s="46">
        <v>2.99</v>
      </c>
      <c r="U15" s="15" t="s">
        <v>47</v>
      </c>
      <c r="V15" s="15" t="s">
        <v>29</v>
      </c>
      <c r="W15" s="31" t="s">
        <v>21</v>
      </c>
    </row>
    <row r="16" spans="2:23" ht="16.149999999999999" customHeight="1">
      <c r="B16" s="65"/>
      <c r="C16" s="36"/>
      <c r="D16" s="37"/>
      <c r="E16" s="38"/>
      <c r="F16" s="18" t="str">
        <f t="shared" si="0"/>
        <v/>
      </c>
      <c r="G16" s="42" t="str">
        <f t="shared" si="1"/>
        <v/>
      </c>
      <c r="H16" s="36"/>
      <c r="I16" s="37"/>
      <c r="J16" s="39"/>
      <c r="K16" s="18" t="str">
        <f t="shared" si="2"/>
        <v/>
      </c>
      <c r="L16" s="42" t="str">
        <f t="shared" si="3"/>
        <v/>
      </c>
      <c r="M16" s="8">
        <f t="shared" si="4"/>
        <v>0</v>
      </c>
      <c r="N16" s="8">
        <f t="shared" si="5"/>
        <v>0</v>
      </c>
      <c r="O16" s="8">
        <f t="shared" si="8"/>
        <v>0</v>
      </c>
      <c r="P16" s="2"/>
      <c r="Q16" s="1" t="e">
        <f t="shared" si="6"/>
        <v>#VALUE!</v>
      </c>
      <c r="R16" s="1" t="e">
        <f t="shared" si="7"/>
        <v>#VALUE!</v>
      </c>
      <c r="S16" s="21" t="s">
        <v>46</v>
      </c>
      <c r="T16" s="16">
        <v>2.23</v>
      </c>
      <c r="U16" s="15" t="s">
        <v>48</v>
      </c>
      <c r="V16" s="15" t="s">
        <v>51</v>
      </c>
      <c r="W16" s="17" t="s">
        <v>46</v>
      </c>
    </row>
    <row r="17" spans="2:23" ht="16.149999999999999" customHeight="1">
      <c r="B17" s="66"/>
      <c r="C17" s="11"/>
      <c r="D17" s="33"/>
      <c r="E17" s="67"/>
      <c r="F17" s="68"/>
      <c r="G17" s="24"/>
      <c r="H17" s="11"/>
      <c r="I17" s="33"/>
      <c r="J17" s="69"/>
      <c r="K17" s="68"/>
      <c r="L17" s="25"/>
      <c r="M17" s="8">
        <f>SUM(M11:M16)</f>
        <v>0</v>
      </c>
      <c r="N17" s="8">
        <f>SUM(N11:N16)</f>
        <v>0</v>
      </c>
      <c r="O17" s="8">
        <f>+M17-N17</f>
        <v>0</v>
      </c>
      <c r="P17" s="41" t="e">
        <f>O17/M17</f>
        <v>#DIV/0!</v>
      </c>
      <c r="S17" s="21" t="s">
        <v>25</v>
      </c>
      <c r="T17" s="46">
        <v>2.29</v>
      </c>
      <c r="U17" s="15" t="s">
        <v>39</v>
      </c>
      <c r="V17" s="15" t="s">
        <v>30</v>
      </c>
      <c r="W17" s="17" t="s">
        <v>25</v>
      </c>
    </row>
    <row r="18" spans="2:23" ht="16.149999999999999" customHeight="1">
      <c r="B18" s="12"/>
      <c r="C18" s="4"/>
      <c r="D18" s="34" t="s">
        <v>32</v>
      </c>
      <c r="E18" s="12" t="s">
        <v>33</v>
      </c>
      <c r="F18" s="18" t="s">
        <v>33</v>
      </c>
      <c r="G18" s="18"/>
      <c r="H18" s="4"/>
      <c r="I18" s="34"/>
      <c r="J18" s="12"/>
      <c r="K18" s="19"/>
      <c r="L18" s="19"/>
      <c r="M18" s="4"/>
      <c r="N18" s="4"/>
      <c r="O18" s="8">
        <f t="shared" si="8"/>
        <v>0</v>
      </c>
      <c r="P18" s="2"/>
      <c r="S18" s="21" t="s">
        <v>26</v>
      </c>
      <c r="T18" s="46">
        <v>2.62</v>
      </c>
      <c r="U18" s="15" t="s">
        <v>39</v>
      </c>
      <c r="V18" s="15" t="s">
        <v>50</v>
      </c>
      <c r="W18" s="17" t="s">
        <v>26</v>
      </c>
    </row>
    <row r="19" spans="2:23" ht="16.149999999999999" customHeight="1">
      <c r="B19" s="64" t="s">
        <v>19</v>
      </c>
      <c r="C19" s="36"/>
      <c r="D19" s="37"/>
      <c r="E19" s="38"/>
      <c r="F19" s="18" t="str">
        <f>IFERROR(VLOOKUP(D19,S$12:V$22,4),"")</f>
        <v/>
      </c>
      <c r="G19" s="42" t="str">
        <f>IFERROR(VLOOKUP(D19,S$12:V$22,2),"")</f>
        <v/>
      </c>
      <c r="H19" s="36"/>
      <c r="I19" s="37"/>
      <c r="J19" s="38"/>
      <c r="K19" s="18" t="str">
        <f>IFERROR(VLOOKUP(I19,S$10:V$22,4),"")</f>
        <v/>
      </c>
      <c r="L19" s="42" t="str">
        <f>IFERROR(VLOOKUP(I19,S$12:V$22,2),"")</f>
        <v/>
      </c>
      <c r="M19" s="8">
        <f>IF(E19=0,0,ROUND(E19*VLOOKUP(D19,S$10:T$22,2),0))</f>
        <v>0</v>
      </c>
      <c r="N19" s="8">
        <f>IF(J19=0,0,ROUND(J19*VLOOKUP(I19,S$10:T$22,2),0))</f>
        <v>0</v>
      </c>
      <c r="O19" s="8">
        <f>M19-N19</f>
        <v>0</v>
      </c>
      <c r="P19" s="2"/>
      <c r="Q19" s="1" t="e">
        <f t="shared" ref="Q19:Q22" si="9">IF(ROUND(E19*G19,0)=M19,"OK","NG")</f>
        <v>#VALUE!</v>
      </c>
      <c r="R19" s="1" t="e">
        <f t="shared" ref="R19:R22" si="10">IF(ROUND(J19*L19,0)=N19,"OK","NG")</f>
        <v>#VALUE!</v>
      </c>
      <c r="S19" s="21" t="s">
        <v>34</v>
      </c>
      <c r="T19" s="16">
        <v>2.33</v>
      </c>
      <c r="U19" s="15" t="s">
        <v>47</v>
      </c>
      <c r="V19" s="15" t="s">
        <v>29</v>
      </c>
      <c r="W19" s="17" t="s">
        <v>34</v>
      </c>
    </row>
    <row r="20" spans="2:23" ht="16.149999999999999" customHeight="1">
      <c r="B20" s="65"/>
      <c r="C20" s="36"/>
      <c r="D20" s="37"/>
      <c r="E20" s="38"/>
      <c r="F20" s="18" t="str">
        <f>IFERROR(VLOOKUP(D20,S$12:V$22,4),"")</f>
        <v/>
      </c>
      <c r="G20" s="42" t="str">
        <f>IFERROR(VLOOKUP(D20,S$12:V$22,2),"")</f>
        <v/>
      </c>
      <c r="H20" s="36"/>
      <c r="I20" s="37"/>
      <c r="J20" s="38"/>
      <c r="K20" s="18" t="str">
        <f>IFERROR(VLOOKUP(I20,S$10:V$22,4),"")</f>
        <v/>
      </c>
      <c r="L20" s="42" t="str">
        <f>IFERROR(VLOOKUP(I20,S$12:V$22,2),"")</f>
        <v/>
      </c>
      <c r="M20" s="8">
        <f>IF(E20=0,0,ROUND(E20*VLOOKUP(D20,S$10:T$22,2),0))</f>
        <v>0</v>
      </c>
      <c r="N20" s="8">
        <f>IF(J20=0,0,ROUND(J20*VLOOKUP(I20,S$10:T$22,2),0))</f>
        <v>0</v>
      </c>
      <c r="O20" s="8">
        <f>M20-N20</f>
        <v>0</v>
      </c>
      <c r="P20" s="2"/>
      <c r="Q20" s="1" t="e">
        <f t="shared" si="9"/>
        <v>#VALUE!</v>
      </c>
      <c r="R20" s="1" t="e">
        <f t="shared" si="10"/>
        <v>#VALUE!</v>
      </c>
      <c r="S20" s="21" t="s">
        <v>31</v>
      </c>
      <c r="T20" s="47">
        <v>0.434</v>
      </c>
      <c r="U20" s="15" t="s">
        <v>49</v>
      </c>
      <c r="V20" s="15" t="s">
        <v>35</v>
      </c>
      <c r="W20" s="17" t="s">
        <v>31</v>
      </c>
    </row>
    <row r="21" spans="2:23" ht="16.149999999999999" customHeight="1">
      <c r="B21" s="65"/>
      <c r="C21" s="36"/>
      <c r="D21" s="37"/>
      <c r="E21" s="38"/>
      <c r="F21" s="18" t="str">
        <f>IFERROR(VLOOKUP(D21,S$12:V$22,4),"")</f>
        <v/>
      </c>
      <c r="G21" s="42" t="str">
        <f>IFERROR(VLOOKUP(D21,S$12:V$22,2),"")</f>
        <v/>
      </c>
      <c r="H21" s="36"/>
      <c r="I21" s="37"/>
      <c r="J21" s="38"/>
      <c r="K21" s="18" t="str">
        <f>IFERROR(VLOOKUP(I21,S$10:V$22,4),"")</f>
        <v/>
      </c>
      <c r="L21" s="42" t="str">
        <f>IFERROR(VLOOKUP(I21,S$12:V$22,2),"")</f>
        <v/>
      </c>
      <c r="M21" s="8">
        <f>IF(E21=0,0,ROUND(E21*VLOOKUP(D21,S$10:T$22,2),0))</f>
        <v>0</v>
      </c>
      <c r="N21" s="8">
        <f>IF(J21=0,0,ROUND(J21*VLOOKUP(I21,S$10:T$22,2),0))</f>
        <v>0</v>
      </c>
      <c r="O21" s="40">
        <f>M21-N21</f>
        <v>0</v>
      </c>
      <c r="P21" s="2"/>
      <c r="Q21" s="1" t="e">
        <f t="shared" si="9"/>
        <v>#VALUE!</v>
      </c>
      <c r="R21" s="1" t="e">
        <f t="shared" si="10"/>
        <v>#VALUE!</v>
      </c>
      <c r="S21" s="21" t="s">
        <v>12</v>
      </c>
      <c r="T21" s="46">
        <v>2.5</v>
      </c>
      <c r="U21" s="15" t="s">
        <v>39</v>
      </c>
      <c r="V21" s="15" t="s">
        <v>30</v>
      </c>
      <c r="W21" s="17" t="s">
        <v>12</v>
      </c>
    </row>
    <row r="22" spans="2:23" ht="16.149999999999999" customHeight="1">
      <c r="B22" s="65"/>
      <c r="C22" s="36"/>
      <c r="D22" s="37"/>
      <c r="E22" s="38"/>
      <c r="F22" s="18" t="str">
        <f>IFERROR(VLOOKUP(D22,S$12:V$22,4),"")</f>
        <v/>
      </c>
      <c r="G22" s="42" t="str">
        <f>IFERROR(VLOOKUP(D22,S$12:V$22,2),"")</f>
        <v/>
      </c>
      <c r="H22" s="36"/>
      <c r="I22" s="37"/>
      <c r="J22" s="38"/>
      <c r="K22" s="18" t="str">
        <f>IFERROR(VLOOKUP(I22,S$10:V$22,4),"")</f>
        <v/>
      </c>
      <c r="L22" s="42" t="str">
        <f>IFERROR(VLOOKUP(I22,S$12:V$22,2),"")</f>
        <v/>
      </c>
      <c r="M22" s="8">
        <f>IF(E22=0,0,ROUND(E22*VLOOKUP(D22,S$10:T$22,2),0))</f>
        <v>0</v>
      </c>
      <c r="N22" s="8">
        <f>IF(J22=0,0,ROUND(J22*VLOOKUP(I22,S$10:T$22,2),0))</f>
        <v>0</v>
      </c>
      <c r="O22" s="8">
        <f t="shared" ref="O22" si="11">M22-N22</f>
        <v>0</v>
      </c>
      <c r="P22" s="2"/>
      <c r="Q22" s="1" t="e">
        <f t="shared" si="9"/>
        <v>#VALUE!</v>
      </c>
      <c r="R22" s="1" t="e">
        <f t="shared" si="10"/>
        <v>#VALUE!</v>
      </c>
      <c r="V22"/>
    </row>
    <row r="23" spans="2:23" ht="16.149999999999999" customHeight="1">
      <c r="B23" s="66"/>
      <c r="C23" s="11"/>
      <c r="D23" s="33"/>
      <c r="E23" s="69"/>
      <c r="F23" s="68"/>
      <c r="G23" s="24"/>
      <c r="H23" s="11"/>
      <c r="I23" s="33"/>
      <c r="J23" s="69"/>
      <c r="K23" s="68"/>
      <c r="L23" s="25"/>
      <c r="M23" s="8">
        <f>SUM(M19:M22)</f>
        <v>0</v>
      </c>
      <c r="N23" s="8">
        <f>SUM(N19:N22)</f>
        <v>0</v>
      </c>
      <c r="O23" s="8">
        <f>+M23-N23</f>
        <v>0</v>
      </c>
      <c r="P23" s="41" t="e">
        <f>O23/M23</f>
        <v>#DIV/0!</v>
      </c>
    </row>
    <row r="24" spans="2:23" ht="16.149999999999999" customHeight="1">
      <c r="B24" s="12"/>
      <c r="C24" s="4"/>
      <c r="D24" s="34"/>
      <c r="E24" s="22"/>
      <c r="F24" s="19"/>
      <c r="G24" s="19"/>
      <c r="H24" s="4"/>
      <c r="I24" s="34"/>
      <c r="J24" s="22"/>
      <c r="K24" s="19"/>
      <c r="L24" s="19"/>
      <c r="M24" s="4"/>
      <c r="N24" s="4"/>
      <c r="O24" s="8">
        <f t="shared" si="8"/>
        <v>0</v>
      </c>
      <c r="P24" s="2"/>
      <c r="S24"/>
    </row>
    <row r="25" spans="2:23" ht="16.149999999999999" customHeight="1">
      <c r="B25" s="64" t="s">
        <v>20</v>
      </c>
      <c r="C25" s="36"/>
      <c r="D25" s="37"/>
      <c r="E25" s="38"/>
      <c r="F25" s="18" t="str">
        <f>IFERROR(VLOOKUP(D25,S$12:V$22,4),"")</f>
        <v/>
      </c>
      <c r="G25" s="42" t="str">
        <f>IFERROR(VLOOKUP(D25,S$12:V$22,2),"")</f>
        <v/>
      </c>
      <c r="H25" s="36"/>
      <c r="I25" s="37"/>
      <c r="J25" s="38"/>
      <c r="K25" s="18" t="str">
        <f>IFERROR(VLOOKUP(I25,S$10:V$22,4),"")</f>
        <v/>
      </c>
      <c r="L25" s="42" t="str">
        <f>IFERROR(VLOOKUP(I25,S$12:V$22,2),"")</f>
        <v/>
      </c>
      <c r="M25" s="8">
        <f>IF(E25=0,0,ROUND(E25*VLOOKUP(D25,S$10:T$22,2),0))</f>
        <v>0</v>
      </c>
      <c r="N25" s="8">
        <f>IF(J25=0,0,ROUND(J25*VLOOKUP(I25,S$10:T$22,2),0))</f>
        <v>0</v>
      </c>
      <c r="O25" s="8">
        <f>M25-N25</f>
        <v>0</v>
      </c>
      <c r="P25" s="2"/>
      <c r="Q25" s="1" t="e">
        <f t="shared" ref="Q25:Q28" si="12">IF(ROUND(E25*G25,0)=M25,"OK","NG")</f>
        <v>#VALUE!</v>
      </c>
      <c r="R25" s="1" t="e">
        <f t="shared" ref="R25:R28" si="13">IF(ROUND(J25*L25,0)=N25,"OK","NG")</f>
        <v>#VALUE!</v>
      </c>
      <c r="S25"/>
    </row>
    <row r="26" spans="2:23" ht="16.149999999999999" customHeight="1">
      <c r="B26" s="65"/>
      <c r="C26" s="36"/>
      <c r="D26" s="37"/>
      <c r="E26" s="38"/>
      <c r="F26" s="18" t="str">
        <f>IFERROR(VLOOKUP(D26,S$12:V$22,4),"")</f>
        <v/>
      </c>
      <c r="G26" s="42" t="str">
        <f>IFERROR(VLOOKUP(D26,S$12:V$22,2),"")</f>
        <v/>
      </c>
      <c r="H26" s="36"/>
      <c r="I26" s="37"/>
      <c r="J26" s="38"/>
      <c r="K26" s="18" t="str">
        <f>IFERROR(VLOOKUP(I26,S$10:V$22,4),"")</f>
        <v/>
      </c>
      <c r="L26" s="42" t="str">
        <f>IFERROR(VLOOKUP(I26,S$12:V$22,2),"")</f>
        <v/>
      </c>
      <c r="M26" s="8">
        <f>IF(E26=0,0,ROUND(E26*VLOOKUP(D26,S$10:T$22,2),0))</f>
        <v>0</v>
      </c>
      <c r="N26" s="8">
        <f>IF(J26=0,0,ROUND(J26*VLOOKUP(I26,S$10:T$22,2),0))</f>
        <v>0</v>
      </c>
      <c r="O26" s="8">
        <f>M26-N26</f>
        <v>0</v>
      </c>
      <c r="P26" s="2"/>
      <c r="Q26" s="1" t="e">
        <f t="shared" si="12"/>
        <v>#VALUE!</v>
      </c>
      <c r="R26" s="1" t="e">
        <f t="shared" si="13"/>
        <v>#VALUE!</v>
      </c>
      <c r="S26"/>
    </row>
    <row r="27" spans="2:23" ht="16.149999999999999" customHeight="1">
      <c r="B27" s="65"/>
      <c r="C27" s="36"/>
      <c r="D27" s="37"/>
      <c r="E27" s="38"/>
      <c r="F27" s="18" t="str">
        <f>IFERROR(VLOOKUP(D27,S$12:V$22,4),"")</f>
        <v/>
      </c>
      <c r="G27" s="42" t="str">
        <f>IFERROR(VLOOKUP(D27,S$12:V$22,2),"")</f>
        <v/>
      </c>
      <c r="H27" s="36"/>
      <c r="I27" s="37"/>
      <c r="J27" s="38"/>
      <c r="K27" s="18" t="str">
        <f>IFERROR(VLOOKUP(I27,S$10:V$22,4),"")</f>
        <v/>
      </c>
      <c r="L27" s="42" t="str">
        <f>IFERROR(VLOOKUP(I27,S$12:V$22,2),"")</f>
        <v/>
      </c>
      <c r="M27" s="8">
        <f>IF(E27=0,0,ROUND(E27*VLOOKUP(D27,S$10:T$22,2),0))</f>
        <v>0</v>
      </c>
      <c r="N27" s="8">
        <f>IF(J27=0,0,ROUND(J27*VLOOKUP(I27,S$10:T$22,2),0))</f>
        <v>0</v>
      </c>
      <c r="O27" s="40">
        <f>M27-N27</f>
        <v>0</v>
      </c>
      <c r="P27" s="2"/>
      <c r="Q27" s="1" t="e">
        <f t="shared" si="12"/>
        <v>#VALUE!</v>
      </c>
      <c r="R27" s="1" t="e">
        <f t="shared" si="13"/>
        <v>#VALUE!</v>
      </c>
    </row>
    <row r="28" spans="2:23" ht="16.149999999999999" customHeight="1">
      <c r="B28" s="65"/>
      <c r="C28" s="36"/>
      <c r="D28" s="37"/>
      <c r="E28" s="38"/>
      <c r="F28" s="18" t="str">
        <f>IFERROR(VLOOKUP(D28,S$12:V$22,4),"")</f>
        <v/>
      </c>
      <c r="G28" s="42" t="str">
        <f>IFERROR(VLOOKUP(D28,S$12:V$22,2),"")</f>
        <v/>
      </c>
      <c r="H28" s="36"/>
      <c r="I28" s="37"/>
      <c r="J28" s="38"/>
      <c r="K28" s="18" t="str">
        <f>IFERROR(VLOOKUP(I28,S$10:V$22,4),"")</f>
        <v/>
      </c>
      <c r="L28" s="42" t="str">
        <f>IFERROR(VLOOKUP(I28,S$12:V$22,2),"")</f>
        <v/>
      </c>
      <c r="M28" s="8">
        <f>IF(E28=0,0,ROUND(E28*VLOOKUP(D28,S$10:T$22,2),0))</f>
        <v>0</v>
      </c>
      <c r="N28" s="8">
        <f>IF(J28=0,0,ROUND(J28*VLOOKUP(I28,S$10:T$22,2),0))</f>
        <v>0</v>
      </c>
      <c r="O28" s="8">
        <f t="shared" ref="O28" si="14">M28-N28</f>
        <v>0</v>
      </c>
      <c r="P28" s="2"/>
      <c r="Q28" s="1" t="e">
        <f t="shared" si="12"/>
        <v>#VALUE!</v>
      </c>
      <c r="R28" s="1" t="e">
        <f t="shared" si="13"/>
        <v>#VALUE!</v>
      </c>
    </row>
    <row r="29" spans="2:23" ht="16.149999999999999" customHeight="1">
      <c r="B29" s="66"/>
      <c r="C29" s="11"/>
      <c r="D29" s="33"/>
      <c r="E29" s="69"/>
      <c r="F29" s="68"/>
      <c r="G29" s="24"/>
      <c r="H29" s="11"/>
      <c r="I29" s="33"/>
      <c r="J29" s="69"/>
      <c r="K29" s="68"/>
      <c r="L29" s="25"/>
      <c r="M29" s="8">
        <f>SUM(M25:M28)</f>
        <v>0</v>
      </c>
      <c r="N29" s="8">
        <f>SUM(N25:N28)</f>
        <v>0</v>
      </c>
      <c r="O29" s="8">
        <f>+M29-N29</f>
        <v>0</v>
      </c>
      <c r="P29" s="41" t="e">
        <f>O29/M29</f>
        <v>#DIV/0!</v>
      </c>
    </row>
    <row r="30" spans="2:23" ht="16.149999999999999" customHeight="1">
      <c r="B30" s="12"/>
      <c r="C30" s="4"/>
      <c r="D30" s="34"/>
      <c r="E30" s="12"/>
      <c r="F30" s="19"/>
      <c r="G30" s="19"/>
      <c r="H30" s="4"/>
      <c r="I30" s="34"/>
      <c r="J30" s="12"/>
      <c r="K30" s="19"/>
      <c r="L30" s="19"/>
      <c r="M30" s="8"/>
      <c r="N30" s="8"/>
      <c r="O30" s="8">
        <f>M30-N30</f>
        <v>0</v>
      </c>
      <c r="P30" s="2"/>
      <c r="S30" s="70" t="s">
        <v>43</v>
      </c>
      <c r="T30" s="70"/>
      <c r="U30" s="70"/>
    </row>
    <row r="31" spans="2:23" ht="16.149999999999999" customHeight="1">
      <c r="B31" s="55" t="s">
        <v>42</v>
      </c>
      <c r="C31" s="89"/>
      <c r="D31" s="37"/>
      <c r="E31" s="90"/>
      <c r="F31" s="18" t="str">
        <f>IFERROR(VLOOKUP(D31,S$12:V$22,4),"")</f>
        <v/>
      </c>
      <c r="G31" s="42" t="str">
        <f>IFERROR(VLOOKUP(D31,S$12:V$22,2),"")</f>
        <v/>
      </c>
      <c r="H31" s="89"/>
      <c r="I31" s="37"/>
      <c r="J31" s="90"/>
      <c r="K31" s="18" t="str">
        <f>IFERROR(VLOOKUP(I31,S$10:V$22,4),"")</f>
        <v/>
      </c>
      <c r="L31" s="42" t="str">
        <f>IFERROR(VLOOKUP(I31,S$12:V$22,2),"")</f>
        <v/>
      </c>
      <c r="M31" s="8">
        <f>IF(E31=0,0,ROUND(E31*VLOOKUP(D31,S$10:T$22,2),0))</f>
        <v>0</v>
      </c>
      <c r="N31" s="8">
        <f>IF(J31=0,0,ROUND(J31*VLOOKUP(I31,S$10:T$22,2),0))</f>
        <v>0</v>
      </c>
      <c r="O31" s="8">
        <f>M31-N31</f>
        <v>0</v>
      </c>
      <c r="P31" s="2"/>
      <c r="Q31" s="1" t="e">
        <f>IF(ROUND(E31*G31,0)=M31,"OK","NG")</f>
        <v>#VALUE!</v>
      </c>
      <c r="R31" s="1" t="e">
        <f t="shared" ref="R31" si="15">IF(ROUND(J31*L31,0)=N31,"OK","NG")</f>
        <v>#VALUE!</v>
      </c>
      <c r="S31" s="70"/>
      <c r="T31" s="70"/>
      <c r="U31" s="70"/>
    </row>
    <row r="32" spans="2:23" ht="16.149999999999999" customHeight="1">
      <c r="B32" s="56"/>
      <c r="C32" s="89"/>
      <c r="D32" s="37"/>
      <c r="E32" s="90"/>
      <c r="F32" s="18" t="str">
        <f>IFERROR(VLOOKUP(D32,S$12:V$22,4),"")</f>
        <v/>
      </c>
      <c r="G32" s="42" t="str">
        <f>IFERROR(VLOOKUP(D32,S$12:V$22,2),"")</f>
        <v/>
      </c>
      <c r="H32" s="89"/>
      <c r="I32" s="37"/>
      <c r="J32" s="90"/>
      <c r="K32" s="18" t="str">
        <f>IFERROR(VLOOKUP(I32,S$10:V$22,4),"")</f>
        <v/>
      </c>
      <c r="L32" s="42" t="str">
        <f>IFERROR(VLOOKUP(I32,S$12:V$22,2),"")</f>
        <v/>
      </c>
      <c r="M32" s="8">
        <f>IF(E32=0,0,ROUND(E32*VLOOKUP(D32,S$10:T$22,2),0))</f>
        <v>0</v>
      </c>
      <c r="N32" s="8">
        <f>IF(J32=0,0,ROUND(J32*VLOOKUP(I32,S$10:T$22,2),0))</f>
        <v>0</v>
      </c>
      <c r="O32" s="8">
        <f t="shared" ref="O32:O33" si="16">M32-N32</f>
        <v>0</v>
      </c>
      <c r="P32" s="2"/>
      <c r="Q32" s="1" t="e">
        <f t="shared" ref="Q32:Q34" si="17">IF(ROUND(E32*G32,0)=M32,"OK","NG")</f>
        <v>#VALUE!</v>
      </c>
      <c r="R32" s="1" t="e">
        <f t="shared" ref="R32:R34" si="18">IF(ROUND(J32*L32,0)=N32,"OK","NG")</f>
        <v>#VALUE!</v>
      </c>
      <c r="S32" s="70"/>
      <c r="T32" s="70"/>
      <c r="U32" s="70"/>
    </row>
    <row r="33" spans="2:18" ht="16.149999999999999" customHeight="1">
      <c r="B33" s="56"/>
      <c r="C33" s="89"/>
      <c r="D33" s="37"/>
      <c r="E33" s="90"/>
      <c r="F33" s="18" t="str">
        <f>IFERROR(VLOOKUP(D33,S$12:V$22,4),"")</f>
        <v/>
      </c>
      <c r="G33" s="42" t="str">
        <f>IFERROR(VLOOKUP(D33,S$12:V$22,2),"")</f>
        <v/>
      </c>
      <c r="H33" s="89"/>
      <c r="I33" s="37"/>
      <c r="J33" s="90"/>
      <c r="K33" s="18" t="str">
        <f>IFERROR(VLOOKUP(I33,S$10:V$22,4),"")</f>
        <v/>
      </c>
      <c r="L33" s="42" t="str">
        <f>IFERROR(VLOOKUP(I33,S$12:V$22,2),"")</f>
        <v/>
      </c>
      <c r="M33" s="8">
        <f>IF(E33=0,0,ROUND(E33*VLOOKUP(D33,S$10:T$22,2),0))</f>
        <v>0</v>
      </c>
      <c r="N33" s="8">
        <f>IF(J33=0,0,ROUND(J33*VLOOKUP(I33,S$10:T$22,2),0))</f>
        <v>0</v>
      </c>
      <c r="O33" s="8">
        <f t="shared" si="16"/>
        <v>0</v>
      </c>
      <c r="P33" s="2"/>
      <c r="Q33" s="1" t="e">
        <f t="shared" si="17"/>
        <v>#VALUE!</v>
      </c>
      <c r="R33" s="1" t="e">
        <f t="shared" si="18"/>
        <v>#VALUE!</v>
      </c>
    </row>
    <row r="34" spans="2:18" ht="16.149999999999999" customHeight="1">
      <c r="B34" s="56"/>
      <c r="C34" s="89"/>
      <c r="D34" s="37"/>
      <c r="E34" s="90"/>
      <c r="F34" s="18" t="str">
        <f>IFERROR(VLOOKUP(D34,S$12:V$22,4),"")</f>
        <v/>
      </c>
      <c r="G34" s="42" t="str">
        <f>IFERROR(VLOOKUP(D34,S$12:V$22,2),"")</f>
        <v/>
      </c>
      <c r="H34" s="89"/>
      <c r="I34" s="37"/>
      <c r="J34" s="90"/>
      <c r="K34" s="18" t="str">
        <f>IFERROR(VLOOKUP(I34,S$10:V$22,4),"")</f>
        <v/>
      </c>
      <c r="L34" s="42" t="str">
        <f>IFERROR(VLOOKUP(I34,S$12:V$22,2),"")</f>
        <v/>
      </c>
      <c r="M34" s="8">
        <f>IF(E34=0,0,ROUND(E34*VLOOKUP(D34,S$10:T$22,2),0))</f>
        <v>0</v>
      </c>
      <c r="N34" s="8">
        <f>IF(J34=0,0,ROUND(J34*VLOOKUP(I34,S$10:T$22,2),0))</f>
        <v>0</v>
      </c>
      <c r="O34" s="8">
        <f>M34-N34</f>
        <v>0</v>
      </c>
      <c r="P34" s="2"/>
      <c r="Q34" s="1" t="e">
        <f t="shared" si="17"/>
        <v>#VALUE!</v>
      </c>
      <c r="R34" s="1" t="e">
        <f t="shared" si="18"/>
        <v>#VALUE!</v>
      </c>
    </row>
    <row r="35" spans="2:18" ht="16.149999999999999" customHeight="1">
      <c r="B35" s="57"/>
      <c r="C35" s="11"/>
      <c r="D35" s="33"/>
      <c r="E35" s="53"/>
      <c r="F35" s="54"/>
      <c r="G35" s="44"/>
      <c r="H35" s="11"/>
      <c r="I35" s="33"/>
      <c r="J35" s="53"/>
      <c r="K35" s="54"/>
      <c r="L35" s="43"/>
      <c r="M35" s="8">
        <f>SUM(M31:M34)</f>
        <v>0</v>
      </c>
      <c r="N35" s="8">
        <f>SUM(N31:N34)</f>
        <v>0</v>
      </c>
      <c r="O35" s="8">
        <f>+M35-N35</f>
        <v>0</v>
      </c>
      <c r="P35" s="41" t="e">
        <f>O35/M35</f>
        <v>#DIV/0!</v>
      </c>
    </row>
    <row r="36" spans="2:18" ht="16.149999999999999" customHeight="1">
      <c r="B36" s="12"/>
      <c r="C36" s="4"/>
      <c r="D36" s="34"/>
      <c r="E36" s="12"/>
      <c r="F36" s="19"/>
      <c r="G36" s="19"/>
      <c r="H36" s="4"/>
      <c r="I36" s="34"/>
      <c r="J36" s="12"/>
      <c r="K36" s="19"/>
      <c r="L36" s="19"/>
      <c r="M36" s="8"/>
      <c r="N36" s="8"/>
      <c r="O36" s="8"/>
      <c r="P36" s="2"/>
    </row>
    <row r="37" spans="2:18" ht="31.15" customHeight="1">
      <c r="B37" s="13" t="s">
        <v>5</v>
      </c>
      <c r="C37" s="2"/>
      <c r="D37" s="35"/>
      <c r="E37" s="14"/>
      <c r="F37" s="20"/>
      <c r="G37" s="20"/>
      <c r="H37" s="2"/>
      <c r="I37" s="35"/>
      <c r="J37" s="14"/>
      <c r="K37" s="20"/>
      <c r="L37" s="20"/>
      <c r="M37" s="9">
        <f>M17+M23+M29+M35</f>
        <v>0</v>
      </c>
      <c r="N37" s="9">
        <f>N17+N23+N29+N35</f>
        <v>0</v>
      </c>
      <c r="O37" s="23">
        <f>+M37-N37</f>
        <v>0</v>
      </c>
      <c r="P37" s="41" t="e">
        <f>O37/M37</f>
        <v>#DIV/0!</v>
      </c>
    </row>
    <row r="38" spans="2:18" ht="16.149999999999999" customHeight="1">
      <c r="B38" s="7"/>
      <c r="C38" s="2"/>
      <c r="D38" s="35"/>
      <c r="E38" s="14"/>
      <c r="F38" s="20"/>
      <c r="G38" s="20"/>
      <c r="H38" s="2"/>
      <c r="I38" s="35"/>
      <c r="J38" s="14"/>
      <c r="K38" s="20"/>
      <c r="L38" s="20"/>
      <c r="M38" s="2"/>
      <c r="N38" s="3" t="s">
        <v>13</v>
      </c>
      <c r="O38" s="88" t="s">
        <v>18</v>
      </c>
      <c r="P38" s="2"/>
    </row>
    <row r="39" spans="2:18" ht="25.15" customHeight="1">
      <c r="O39" s="5" t="s">
        <v>13</v>
      </c>
      <c r="P39" s="5" t="s">
        <v>53</v>
      </c>
    </row>
    <row r="42" spans="2:18">
      <c r="B42" s="1" t="s">
        <v>45</v>
      </c>
    </row>
    <row r="43" spans="2:18">
      <c r="B43" s="1" t="s">
        <v>10</v>
      </c>
    </row>
    <row r="44" spans="2:18">
      <c r="B44" s="1" t="s">
        <v>8</v>
      </c>
    </row>
    <row r="47" spans="2:18">
      <c r="B47" s="1" t="s">
        <v>44</v>
      </c>
    </row>
  </sheetData>
  <sheetProtection algorithmName="SHA-512" hashValue="VRgdmSWps7lmu/NCzICY5/67BciyF4YrwSVoT7VVI+na8p2m7F6u+lzTa6B4mTLJrqWLvbrgP6m6mTUoo8CNdw==" saltValue="Ikj1K83gL6t9aORsnASUgw==" spinCount="100000" sheet="1" objects="1" scenarios="1"/>
  <autoFilter ref="S10:W10" xr:uid="{412BA18D-A8CB-45F2-9407-D967A64B80D7}">
    <sortState xmlns:xlrd2="http://schemas.microsoft.com/office/spreadsheetml/2017/richdata2" ref="S11:W35">
      <sortCondition ref="S10"/>
    </sortState>
  </autoFilter>
  <mergeCells count="31">
    <mergeCell ref="S30:U32"/>
    <mergeCell ref="I9:I10"/>
    <mergeCell ref="H9:H10"/>
    <mergeCell ref="B11:B17"/>
    <mergeCell ref="O8:O9"/>
    <mergeCell ref="E9:F10"/>
    <mergeCell ref="G9:G10"/>
    <mergeCell ref="L9:L10"/>
    <mergeCell ref="H8:L8"/>
    <mergeCell ref="C8:G8"/>
    <mergeCell ref="B9:B10"/>
    <mergeCell ref="C9:C10"/>
    <mergeCell ref="D9:D10"/>
    <mergeCell ref="P8:P9"/>
    <mergeCell ref="M8:N9"/>
    <mergeCell ref="B19:B23"/>
    <mergeCell ref="E17:F17"/>
    <mergeCell ref="J17:K17"/>
    <mergeCell ref="E23:F23"/>
    <mergeCell ref="J23:K23"/>
    <mergeCell ref="J9:K10"/>
    <mergeCell ref="J35:K35"/>
    <mergeCell ref="E35:F35"/>
    <mergeCell ref="B31:B35"/>
    <mergeCell ref="B25:B29"/>
    <mergeCell ref="E29:F29"/>
    <mergeCell ref="J29:K29"/>
    <mergeCell ref="C3:O6"/>
    <mergeCell ref="B7:D7"/>
    <mergeCell ref="K1:L1"/>
    <mergeCell ref="M1:O1"/>
  </mergeCells>
  <phoneticPr fontId="2"/>
  <dataValidations count="1">
    <dataValidation type="list" allowBlank="1" showInputMessage="1" showErrorMessage="1" sqref="D25:D28 D11:D16 D31:D34 I25:I28 D19:D22 I11:I16 I19:I22 I31:I34" xr:uid="{7664BDAD-0D1A-4C04-AE6A-29DA14AFF5D0}">
      <formula1>$S$12:$S$22</formula1>
    </dataValidation>
  </dataValidations>
  <pageMargins left="1.1000000000000001" right="0.7" top="0.75" bottom="0.75" header="0.3" footer="0.3"/>
  <pageSetup paperSize="9" scale="71" orientation="landscape" r:id="rId1"/>
  <rowBreaks count="5" manualBreakCount="5">
    <brk id="7" min="1" max="15" man="1"/>
    <brk id="9" max="16383" man="1"/>
    <brk id="24" min="1" max="15" man="1"/>
    <brk id="25" max="16383" man="1"/>
    <brk id="36" max="16383" man="1"/>
  </rowBreaks>
  <colBreaks count="3" manualBreakCount="3">
    <brk id="2" max="37" man="1"/>
    <brk id="5" max="37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A1"/>
  <sheetViews>
    <sheetView workbookViewId="0">
      <selection activeCell="J15" sqref="J15"/>
    </sheetView>
  </sheetViews>
  <sheetFormatPr defaultRowHeight="18.75"/>
  <cols>
    <col min="3" max="3" width="18.125" customWidth="1"/>
    <col min="4" max="4" width="11.5" customWidth="1"/>
    <col min="5" max="5" width="16.875" customWidth="1"/>
  </cols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user</cp:lastModifiedBy>
  <cp:lastPrinted>2020-04-07T02:40:10Z</cp:lastPrinted>
  <dcterms:created xsi:type="dcterms:W3CDTF">2017-04-17T08:29:54Z</dcterms:created>
  <dcterms:modified xsi:type="dcterms:W3CDTF">2024-04-09T02:57:58Z</dcterms:modified>
</cp:coreProperties>
</file>