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-sv\共有\R5補正\公募要領\HP2次公募用\民間\"/>
    </mc:Choice>
  </mc:AlternateContent>
  <xr:revisionPtr revIDLastSave="0" documentId="13_ncr:1_{2BBC1736-1E50-4C70-BD34-88C554644C31}" xr6:coauthVersionLast="47" xr6:coauthVersionMax="47" xr10:uidLastSave="{00000000-0000-0000-0000-000000000000}"/>
  <bookViews>
    <workbookView xWindow="-120" yWindow="-120" windowWidth="29040" windowHeight="15720" xr2:uid="{FD65ED33-3C65-4F13-B939-E825AE54F77B}"/>
  </bookViews>
  <sheets>
    <sheet name="①CO2削減量計算" sheetId="4" r:id="rId1"/>
    <sheet name="②給湯按分" sheetId="5" r:id="rId2"/>
    <sheet name="③宿泊施設 (給湯量)" sheetId="6" r:id="rId3"/>
    <sheet name="③その他建物 (給湯量)" sheetId="8" r:id="rId4"/>
  </sheets>
  <definedNames>
    <definedName name="_xlnm.Print_Area" localSheetId="0">①CO2削減量計算!$A$1:$R$37</definedName>
    <definedName name="_xlnm.Print_Area" localSheetId="1">②給湯按分!$A$1:$K$26</definedName>
    <definedName name="_xlnm.Print_Area" localSheetId="2">'③宿泊施設 (給湯量)'!$A$1:$Q$24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8" l="1"/>
  <c r="P13" i="8"/>
  <c r="K7" i="8"/>
  <c r="K6" i="8"/>
  <c r="K10" i="8" s="1"/>
  <c r="M14" i="8" s="1"/>
  <c r="M16" i="8" s="1"/>
  <c r="J14" i="8" l="1"/>
  <c r="J16" i="8" s="1"/>
  <c r="K14" i="8"/>
  <c r="K16" i="8" s="1"/>
  <c r="O14" i="8"/>
  <c r="O16" i="8" s="1"/>
  <c r="L14" i="8"/>
  <c r="L16" i="8" s="1"/>
  <c r="F14" i="8"/>
  <c r="F16" i="8" s="1"/>
  <c r="N14" i="8"/>
  <c r="N16" i="8" s="1"/>
  <c r="G14" i="8"/>
  <c r="G16" i="8" s="1"/>
  <c r="D14" i="8"/>
  <c r="D16" i="8" s="1"/>
  <c r="H14" i="8"/>
  <c r="H16" i="8" s="1"/>
  <c r="E14" i="8"/>
  <c r="E16" i="8" s="1"/>
  <c r="I14" i="8"/>
  <c r="I16" i="8" s="1"/>
  <c r="P16" i="8" l="1"/>
  <c r="O22" i="6"/>
  <c r="N22" i="6"/>
  <c r="M22" i="6"/>
  <c r="L22" i="6"/>
  <c r="K22" i="6"/>
  <c r="J22" i="6"/>
  <c r="I22" i="6"/>
  <c r="H22" i="6"/>
  <c r="G22" i="6"/>
  <c r="F22" i="6"/>
  <c r="E22" i="6"/>
  <c r="D22" i="6"/>
  <c r="O21" i="6"/>
  <c r="N21" i="6"/>
  <c r="M21" i="6"/>
  <c r="L21" i="6"/>
  <c r="K21" i="6"/>
  <c r="J21" i="6"/>
  <c r="I21" i="6"/>
  <c r="H21" i="6"/>
  <c r="G21" i="6"/>
  <c r="F21" i="6"/>
  <c r="E21" i="6"/>
  <c r="D21" i="6"/>
  <c r="O20" i="6"/>
  <c r="N20" i="6"/>
  <c r="M20" i="6"/>
  <c r="L20" i="6"/>
  <c r="K20" i="6"/>
  <c r="J20" i="6"/>
  <c r="I20" i="6"/>
  <c r="H20" i="6"/>
  <c r="G20" i="6"/>
  <c r="F20" i="6"/>
  <c r="E20" i="6"/>
  <c r="D20" i="6"/>
  <c r="O19" i="6"/>
  <c r="N19" i="6"/>
  <c r="M19" i="6"/>
  <c r="L19" i="6"/>
  <c r="K19" i="6"/>
  <c r="J19" i="6"/>
  <c r="I19" i="6"/>
  <c r="H19" i="6"/>
  <c r="G19" i="6"/>
  <c r="F19" i="6"/>
  <c r="E19" i="6"/>
  <c r="D19" i="6"/>
  <c r="O18" i="6"/>
  <c r="N18" i="6"/>
  <c r="N24" i="6" s="1"/>
  <c r="M18" i="6"/>
  <c r="L18" i="6"/>
  <c r="K18" i="6"/>
  <c r="K24" i="6" s="1"/>
  <c r="J18" i="6"/>
  <c r="J24" i="6" s="1"/>
  <c r="I18" i="6"/>
  <c r="H18" i="6"/>
  <c r="G18" i="6"/>
  <c r="F18" i="6"/>
  <c r="E18" i="6"/>
  <c r="E24" i="6" s="1"/>
  <c r="D18" i="6"/>
  <c r="P17" i="6"/>
  <c r="P16" i="6"/>
  <c r="D24" i="6" l="1"/>
  <c r="I24" i="6"/>
  <c r="F24" i="6"/>
  <c r="G24" i="6"/>
  <c r="O24" i="6"/>
  <c r="L24" i="6"/>
  <c r="H24" i="6"/>
  <c r="M24" i="6"/>
  <c r="G25" i="5"/>
  <c r="B25" i="5"/>
  <c r="D13" i="5"/>
  <c r="K7" i="5"/>
  <c r="E7" i="5"/>
  <c r="D7" i="5"/>
  <c r="I6" i="5"/>
  <c r="E14" i="5" l="1"/>
  <c r="F14" i="5" s="1"/>
  <c r="E15" i="5"/>
  <c r="E16" i="5"/>
  <c r="F16" i="5" s="1"/>
  <c r="E17" i="5"/>
  <c r="E18" i="5"/>
  <c r="F18" i="5" s="1"/>
  <c r="E19" i="5"/>
  <c r="F19" i="5" s="1"/>
  <c r="E20" i="5"/>
  <c r="F20" i="5" s="1"/>
  <c r="E21" i="5"/>
  <c r="F21" i="5" s="1"/>
  <c r="E22" i="5"/>
  <c r="F22" i="5" s="1"/>
  <c r="E23" i="5"/>
  <c r="F23" i="5" s="1"/>
  <c r="E24" i="5"/>
  <c r="F24" i="5" s="1"/>
  <c r="E13" i="5"/>
  <c r="P24" i="6"/>
  <c r="M11" i="6" s="1"/>
  <c r="F15" i="5"/>
  <c r="F17" i="5"/>
  <c r="E25" i="5" l="1"/>
  <c r="F13" i="5"/>
  <c r="F25" i="5" s="1"/>
  <c r="I22" i="5" s="1"/>
  <c r="D16" i="4"/>
  <c r="D9" i="4"/>
  <c r="I25" i="5" l="1"/>
  <c r="C30" i="4"/>
  <c r="Q30" i="4" s="1"/>
  <c r="P29" i="4"/>
  <c r="C29" i="4"/>
  <c r="I33" i="4" s="1"/>
  <c r="J33" i="4" s="1"/>
  <c r="J23" i="4"/>
  <c r="I19" i="4"/>
  <c r="J19" i="4" s="1"/>
  <c r="I17" i="4"/>
  <c r="J17" i="4" s="1"/>
  <c r="C16" i="4"/>
  <c r="I15" i="4"/>
  <c r="J15" i="4" s="1"/>
  <c r="C9" i="4"/>
  <c r="J8" i="4"/>
  <c r="D30" i="4" l="1"/>
  <c r="M30" i="4"/>
  <c r="E33" i="4"/>
  <c r="Q29" i="4"/>
  <c r="F30" i="4"/>
  <c r="J30" i="4"/>
  <c r="N30" i="4"/>
  <c r="I34" i="4"/>
  <c r="J34" i="4" s="1"/>
  <c r="G30" i="4"/>
  <c r="K30" i="4"/>
  <c r="O30" i="4"/>
  <c r="H30" i="4"/>
  <c r="L30" i="4"/>
  <c r="E30" i="4"/>
  <c r="I30" i="4"/>
  <c r="P30" i="4" l="1"/>
  <c r="E34" i="4" s="1"/>
  <c r="E35" i="4" s="1"/>
  <c r="E36" i="4" s="1"/>
</calcChain>
</file>

<file path=xl/sharedStrings.xml><?xml version="1.0" encoding="utf-8"?>
<sst xmlns="http://schemas.openxmlformats.org/spreadsheetml/2006/main" count="276" uniqueCount="170">
  <si>
    <t>考え方</t>
    <rPh sb="0" eb="1">
      <t>カンガ</t>
    </rPh>
    <rPh sb="2" eb="3">
      <t>カタ</t>
    </rPh>
    <phoneticPr fontId="1"/>
  </si>
  <si>
    <t>改修前</t>
    <rPh sb="0" eb="2">
      <t>カイシュウ</t>
    </rPh>
    <rPh sb="2" eb="3">
      <t>マエ</t>
    </rPh>
    <phoneticPr fontId="1"/>
  </si>
  <si>
    <t>燃料</t>
    <rPh sb="0" eb="2">
      <t>ネンリョウ</t>
    </rPh>
    <phoneticPr fontId="1"/>
  </si>
  <si>
    <t>発熱量</t>
    <rPh sb="0" eb="2">
      <t>ハツネツ</t>
    </rPh>
    <rPh sb="2" eb="3">
      <t>リョウ</t>
    </rPh>
    <phoneticPr fontId="1"/>
  </si>
  <si>
    <t>メーカー</t>
    <phoneticPr fontId="1"/>
  </si>
  <si>
    <t>型式</t>
    <rPh sb="0" eb="2">
      <t>カタシキ</t>
    </rPh>
    <phoneticPr fontId="1"/>
  </si>
  <si>
    <t>台数</t>
    <rPh sb="0" eb="2">
      <t>ダイスウ</t>
    </rPh>
    <phoneticPr fontId="1"/>
  </si>
  <si>
    <t>出力</t>
    <rPh sb="0" eb="2">
      <t>シュツリョク</t>
    </rPh>
    <phoneticPr fontId="1"/>
  </si>
  <si>
    <t>入力</t>
    <rPh sb="0" eb="2">
      <t>ニュウリョク</t>
    </rPh>
    <phoneticPr fontId="1"/>
  </si>
  <si>
    <t>［kw］</t>
    <phoneticPr fontId="1"/>
  </si>
  <si>
    <t>１次COP</t>
    <rPh sb="1" eb="2">
      <t>ジ</t>
    </rPh>
    <phoneticPr fontId="1"/>
  </si>
  <si>
    <t>改修後</t>
    <rPh sb="0" eb="2">
      <t>カイシュウ</t>
    </rPh>
    <rPh sb="2" eb="3">
      <t>ゴ</t>
    </rPh>
    <phoneticPr fontId="1"/>
  </si>
  <si>
    <t>A重油</t>
    <rPh sb="1" eb="3">
      <t>ジュウユ</t>
    </rPh>
    <phoneticPr fontId="1"/>
  </si>
  <si>
    <t>都市ガス</t>
    <rPh sb="0" eb="2">
      <t>トシ</t>
    </rPh>
    <phoneticPr fontId="1"/>
  </si>
  <si>
    <t>灯油</t>
    <phoneticPr fontId="1"/>
  </si>
  <si>
    <t>電気</t>
    <rPh sb="0" eb="2">
      <t>デンキ</t>
    </rPh>
    <phoneticPr fontId="1"/>
  </si>
  <si>
    <t>電気の場合</t>
    <rPh sb="0" eb="2">
      <t>デンキ</t>
    </rPh>
    <rPh sb="3" eb="5">
      <t>バアイ</t>
    </rPh>
    <phoneticPr fontId="1"/>
  </si>
  <si>
    <t>中間期</t>
    <rPh sb="0" eb="3">
      <t>チュウカンキ</t>
    </rPh>
    <phoneticPr fontId="1"/>
  </si>
  <si>
    <t>夏期</t>
    <rPh sb="0" eb="2">
      <t>カキ</t>
    </rPh>
    <phoneticPr fontId="1"/>
  </si>
  <si>
    <t>冬期</t>
    <rPh sb="0" eb="2">
      <t>トウキ</t>
    </rPh>
    <phoneticPr fontId="1"/>
  </si>
  <si>
    <t>電気以外の場合</t>
    <rPh sb="0" eb="2">
      <t>デンキ</t>
    </rPh>
    <rPh sb="2" eb="4">
      <t>イガイ</t>
    </rPh>
    <rPh sb="5" eb="7">
      <t>バアイ</t>
    </rPh>
    <phoneticPr fontId="1"/>
  </si>
  <si>
    <t>４月</t>
    <rPh sb="1" eb="2">
      <t>ガツ</t>
    </rPh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</si>
  <si>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</si>
  <si>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</si>
  <si>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</si>
  <si>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</si>
  <si>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</si>
  <si>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</si>
  <si>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</si>
  <si>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</si>
  <si>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</si>
  <si>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</si>
  <si>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</si>
  <si>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CO２排出量</t>
    <rPh sb="3" eb="5">
      <t>ハイシュツ</t>
    </rPh>
    <rPh sb="5" eb="6">
      <t>リョウ</t>
    </rPh>
    <phoneticPr fontId="1"/>
  </si>
  <si>
    <t>削減率［％］</t>
    <rPh sb="0" eb="2">
      <t>サクゲン</t>
    </rPh>
    <rPh sb="2" eb="3">
      <t>リツ</t>
    </rPh>
    <phoneticPr fontId="1"/>
  </si>
  <si>
    <t>排出係数</t>
    <rPh sb="0" eb="2">
      <t>ハイシュツ</t>
    </rPh>
    <rPh sb="2" eb="4">
      <t>ケイスウ</t>
    </rPh>
    <phoneticPr fontId="1"/>
  </si>
  <si>
    <t>燃料消費量</t>
  </si>
  <si>
    <t>2次COP</t>
    <rPh sb="1" eb="2">
      <t>ジ</t>
    </rPh>
    <phoneticPr fontId="1"/>
  </si>
  <si>
    <t>入力方法</t>
    <rPh sb="0" eb="2">
      <t>ニュウリョク</t>
    </rPh>
    <rPh sb="2" eb="4">
      <t>ホウホウ</t>
    </rPh>
    <phoneticPr fontId="1"/>
  </si>
  <si>
    <t>ﾌﾟﾙﾀﾞｳﾝ選択</t>
    <rPh sb="7" eb="9">
      <t>センタク</t>
    </rPh>
    <phoneticPr fontId="1"/>
  </si>
  <si>
    <t>手入力</t>
    <rPh sb="0" eb="3">
      <t>テニュウリョク</t>
    </rPh>
    <phoneticPr fontId="1"/>
  </si>
  <si>
    <t>※単位発熱量</t>
    <rPh sb="1" eb="6">
      <t>タンイハツネツリョウ</t>
    </rPh>
    <phoneticPr fontId="1"/>
  </si>
  <si>
    <t>※排出係数</t>
    <rPh sb="1" eb="5">
      <t>ハイシュツケイスウ</t>
    </rPh>
    <phoneticPr fontId="1"/>
  </si>
  <si>
    <t>　　更新前の【一次エネルギー換算係数(単位発熱量)×エネルギー使用量×熱源効率(一次COP)】
　　　　　　　　　　　　　　　　　　　　　　　　　　　　　　　　　＝　更新後の【一次エネルギー換算係数(単位発熱量)×エネルギー使用量×熱源効率(一次COP)】</t>
    <phoneticPr fontId="1"/>
  </si>
  <si>
    <t>LPG</t>
    <phoneticPr fontId="1"/>
  </si>
  <si>
    <t>通期</t>
    <rPh sb="0" eb="2">
      <t>ツウキ</t>
    </rPh>
    <phoneticPr fontId="1"/>
  </si>
  <si>
    <t>改修前［tCO2/年］</t>
    <rPh sb="0" eb="2">
      <t>カイシュウ</t>
    </rPh>
    <rPh sb="2" eb="3">
      <t>マエ</t>
    </rPh>
    <rPh sb="9" eb="10">
      <t>ネン</t>
    </rPh>
    <phoneticPr fontId="1"/>
  </si>
  <si>
    <t>改修後［tCO2/年］</t>
    <rPh sb="0" eb="2">
      <t>カイシュウ</t>
    </rPh>
    <rPh sb="2" eb="3">
      <t>ゴ</t>
    </rPh>
    <rPh sb="9" eb="10">
      <t>ネン</t>
    </rPh>
    <phoneticPr fontId="1"/>
  </si>
  <si>
    <t>年間削減量［tCO2/年］</t>
    <rPh sb="0" eb="2">
      <t>ネンカン</t>
    </rPh>
    <rPh sb="2" eb="4">
      <t>サクゲン</t>
    </rPh>
    <rPh sb="4" eb="5">
      <t>リョウ</t>
    </rPh>
    <phoneticPr fontId="1"/>
  </si>
  <si>
    <t>MJ/L</t>
    <phoneticPr fontId="1"/>
  </si>
  <si>
    <t>MJ/㎥</t>
    <phoneticPr fontId="1"/>
  </si>
  <si>
    <t>MJ/kwh</t>
    <phoneticPr fontId="1"/>
  </si>
  <si>
    <t>給湯からの按分例</t>
    <rPh sb="0" eb="2">
      <t>キュウトウ</t>
    </rPh>
    <rPh sb="5" eb="7">
      <t>アンブン</t>
    </rPh>
    <rPh sb="7" eb="8">
      <t>レイ</t>
    </rPh>
    <phoneticPr fontId="1"/>
  </si>
  <si>
    <t>基本条件</t>
    <rPh sb="0" eb="4">
      <t>キホンジョウケン</t>
    </rPh>
    <phoneticPr fontId="1"/>
  </si>
  <si>
    <t>項目</t>
    <rPh sb="0" eb="2">
      <t>コウモク</t>
    </rPh>
    <phoneticPr fontId="1"/>
  </si>
  <si>
    <t>数値</t>
    <rPh sb="0" eb="2">
      <t>スウチ</t>
    </rPh>
    <phoneticPr fontId="1"/>
  </si>
  <si>
    <t>単位</t>
    <rPh sb="0" eb="2">
      <t>タンイ</t>
    </rPh>
    <phoneticPr fontId="1"/>
  </si>
  <si>
    <t>給湯温度</t>
    <rPh sb="0" eb="2">
      <t>キュウトウ</t>
    </rPh>
    <rPh sb="2" eb="4">
      <t>オンド</t>
    </rPh>
    <phoneticPr fontId="1"/>
  </si>
  <si>
    <t>℃</t>
    <phoneticPr fontId="1"/>
  </si>
  <si>
    <t>③</t>
    <phoneticPr fontId="1"/>
  </si>
  <si>
    <t>機器出力</t>
    <rPh sb="0" eb="2">
      <t>キキ</t>
    </rPh>
    <rPh sb="2" eb="4">
      <t>シュツリョク</t>
    </rPh>
    <phoneticPr fontId="1"/>
  </si>
  <si>
    <t>kw</t>
    <phoneticPr fontId="1"/>
  </si>
  <si>
    <t>灯油</t>
    <rPh sb="0" eb="2">
      <t>トウユ</t>
    </rPh>
    <phoneticPr fontId="1"/>
  </si>
  <si>
    <t>①</t>
    <phoneticPr fontId="1"/>
  </si>
  <si>
    <t>換算係数（cal→J)</t>
    <rPh sb="0" eb="2">
      <t>カンサン</t>
    </rPh>
    <rPh sb="2" eb="4">
      <t>ケイスウ</t>
    </rPh>
    <phoneticPr fontId="1"/>
  </si>
  <si>
    <t>④</t>
    <phoneticPr fontId="1"/>
  </si>
  <si>
    <t>機器入力</t>
    <rPh sb="0" eb="2">
      <t>キキ</t>
    </rPh>
    <rPh sb="2" eb="4">
      <t>ニュウリョク</t>
    </rPh>
    <phoneticPr fontId="1"/>
  </si>
  <si>
    <t>燃料種類</t>
    <rPh sb="0" eb="2">
      <t>ネンリョウ</t>
    </rPh>
    <rPh sb="2" eb="4">
      <t>シュルイ</t>
    </rPh>
    <phoneticPr fontId="1"/>
  </si>
  <si>
    <t>⑤＝③/④</t>
    <phoneticPr fontId="1"/>
  </si>
  <si>
    <t>機器効率（出力/入力）</t>
    <rPh sb="0" eb="2">
      <t>キキ</t>
    </rPh>
    <rPh sb="2" eb="4">
      <t>コウリツ</t>
    </rPh>
    <rPh sb="5" eb="7">
      <t>シュツリョク</t>
    </rPh>
    <rPh sb="8" eb="10">
      <t>ニュウリョク</t>
    </rPh>
    <phoneticPr fontId="1"/>
  </si>
  <si>
    <t>②</t>
    <phoneticPr fontId="1"/>
  </si>
  <si>
    <t>燃料単位発熱量</t>
    <rPh sb="0" eb="2">
      <t>ネンリョウ</t>
    </rPh>
    <rPh sb="2" eb="4">
      <t>タンイ</t>
    </rPh>
    <rPh sb="4" eb="6">
      <t>ハツネツ</t>
    </rPh>
    <rPh sb="6" eb="7">
      <t>リョウ</t>
    </rPh>
    <phoneticPr fontId="1"/>
  </si>
  <si>
    <t>⑥</t>
    <phoneticPr fontId="1"/>
  </si>
  <si>
    <t>燃料消費量</t>
    <rPh sb="0" eb="2">
      <t>ネンリョウ</t>
    </rPh>
    <rPh sb="2" eb="5">
      <t>ショウヒリョウ</t>
    </rPh>
    <phoneticPr fontId="1"/>
  </si>
  <si>
    <t>L/h</t>
    <phoneticPr fontId="1"/>
  </si>
  <si>
    <t>L</t>
    <phoneticPr fontId="1"/>
  </si>
  <si>
    <t>給湯分の燃料消費量計算</t>
    <rPh sb="0" eb="2">
      <t>キュウトウ</t>
    </rPh>
    <rPh sb="2" eb="3">
      <t>ブン</t>
    </rPh>
    <rPh sb="4" eb="6">
      <t>ネンリョウ</t>
    </rPh>
    <rPh sb="6" eb="9">
      <t>ショウヒリョウ</t>
    </rPh>
    <rPh sb="9" eb="11">
      <t>ケイサン</t>
    </rPh>
    <phoneticPr fontId="1"/>
  </si>
  <si>
    <t>㎥/h</t>
    <phoneticPr fontId="1"/>
  </si>
  <si>
    <t>㎥</t>
    <phoneticPr fontId="1"/>
  </si>
  <si>
    <t>⑦</t>
    <phoneticPr fontId="1"/>
  </si>
  <si>
    <t>⑧</t>
    <phoneticPr fontId="1"/>
  </si>
  <si>
    <t>⑨</t>
    <phoneticPr fontId="1"/>
  </si>
  <si>
    <t>⑩＝⑦×(⑨-⑧)×①</t>
    <phoneticPr fontId="1"/>
  </si>
  <si>
    <t>⑪＝⑩/②/⑤</t>
    <phoneticPr fontId="1"/>
  </si>
  <si>
    <t>月</t>
    <rPh sb="0" eb="1">
      <t>ツキ</t>
    </rPh>
    <phoneticPr fontId="1"/>
  </si>
  <si>
    <t>給水温度（℃）</t>
    <rPh sb="0" eb="2">
      <t>キュウスイ</t>
    </rPh>
    <rPh sb="2" eb="4">
      <t>オンド</t>
    </rPh>
    <phoneticPr fontId="1"/>
  </si>
  <si>
    <t>給湯温度（℃）</t>
    <rPh sb="0" eb="2">
      <t>キュウトウ</t>
    </rPh>
    <rPh sb="2" eb="4">
      <t>オンド</t>
    </rPh>
    <phoneticPr fontId="1"/>
  </si>
  <si>
    <t>必要給湯熱量（MJ）</t>
    <rPh sb="0" eb="2">
      <t>ヒツヨウ</t>
    </rPh>
    <rPh sb="2" eb="4">
      <t>キュウトウ</t>
    </rPh>
    <rPh sb="4" eb="6">
      <t>ネツリョウ</t>
    </rPh>
    <phoneticPr fontId="1"/>
  </si>
  <si>
    <t>年間燃料消費量</t>
    <rPh sb="0" eb="2">
      <t>ネンカン</t>
    </rPh>
    <rPh sb="2" eb="4">
      <t>ネンリョウ</t>
    </rPh>
    <rPh sb="4" eb="7">
      <t>ショウヒリョウ</t>
    </rPh>
    <phoneticPr fontId="1"/>
  </si>
  <si>
    <t>給湯負荷</t>
    <rPh sb="0" eb="2">
      <t>キュウトウ</t>
    </rPh>
    <rPh sb="2" eb="4">
      <t>フカ</t>
    </rPh>
    <phoneticPr fontId="1"/>
  </si>
  <si>
    <t>ＭＪ</t>
    <phoneticPr fontId="1"/>
  </si>
  <si>
    <t>⑬＝⑫×②</t>
    <phoneticPr fontId="1"/>
  </si>
  <si>
    <t>合計</t>
    <rPh sb="0" eb="2">
      <t>ゴウケイ</t>
    </rPh>
    <phoneticPr fontId="1"/>
  </si>
  <si>
    <t>稼働時間</t>
    <rPh sb="0" eb="2">
      <t>カドウ</t>
    </rPh>
    <rPh sb="2" eb="4">
      <t>ジカン</t>
    </rPh>
    <phoneticPr fontId="1"/>
  </si>
  <si>
    <t>ｈ</t>
    <phoneticPr fontId="1"/>
  </si>
  <si>
    <t>⑫</t>
    <phoneticPr fontId="1"/>
  </si>
  <si>
    <t>給湯量の計算例</t>
    <rPh sb="0" eb="2">
      <t>キュウトウ</t>
    </rPh>
    <rPh sb="2" eb="3">
      <t>リョウ</t>
    </rPh>
    <rPh sb="4" eb="6">
      <t>ケイサン</t>
    </rPh>
    <rPh sb="6" eb="7">
      <t>レイ</t>
    </rPh>
    <phoneticPr fontId="1"/>
  </si>
  <si>
    <t>（宿泊施設用）</t>
  </si>
  <si>
    <t>湯の使用量計算前提事項</t>
    <rPh sb="0" eb="1">
      <t>ユ</t>
    </rPh>
    <rPh sb="2" eb="5">
      <t>シヨウリョウ</t>
    </rPh>
    <rPh sb="5" eb="7">
      <t>ケイサン</t>
    </rPh>
    <rPh sb="7" eb="9">
      <t>ゼンテイ</t>
    </rPh>
    <rPh sb="9" eb="11">
      <t>ジコウ</t>
    </rPh>
    <phoneticPr fontId="1"/>
  </si>
  <si>
    <t>備考（数値の根拠等）</t>
    <rPh sb="0" eb="2">
      <t>ビコウ</t>
    </rPh>
    <rPh sb="3" eb="5">
      <t>スウチ</t>
    </rPh>
    <rPh sb="6" eb="8">
      <t>コンキョ</t>
    </rPh>
    <rPh sb="8" eb="9">
      <t>トウ</t>
    </rPh>
    <phoneticPr fontId="1"/>
  </si>
  <si>
    <t>浴場・浴室シャワー</t>
    <rPh sb="0" eb="2">
      <t>ヨクジョウ</t>
    </rPh>
    <rPh sb="3" eb="5">
      <t>ヨクシツ</t>
    </rPh>
    <phoneticPr fontId="1"/>
  </si>
  <si>
    <t>t/人</t>
    <rPh sb="2" eb="3">
      <t>ニン</t>
    </rPh>
    <phoneticPr fontId="1"/>
  </si>
  <si>
    <t>浴槽の湯の張替え量</t>
    <rPh sb="0" eb="1">
      <t>ヨク</t>
    </rPh>
    <rPh sb="1" eb="2">
      <t>ソウ</t>
    </rPh>
    <rPh sb="3" eb="4">
      <t>ユ</t>
    </rPh>
    <rPh sb="5" eb="7">
      <t>ハリカ</t>
    </rPh>
    <rPh sb="8" eb="9">
      <t>リョウ</t>
    </rPh>
    <phoneticPr fontId="1"/>
  </si>
  <si>
    <t>t/回</t>
    <rPh sb="2" eb="3">
      <t>カイ</t>
    </rPh>
    <phoneticPr fontId="1"/>
  </si>
  <si>
    <t>浴場の浴槽張替え</t>
    <rPh sb="0" eb="2">
      <t>ヨクジョウ</t>
    </rPh>
    <rPh sb="3" eb="5">
      <t>ヨクソウ</t>
    </rPh>
    <rPh sb="5" eb="7">
      <t>ハリカ</t>
    </rPh>
    <phoneticPr fontId="1"/>
  </si>
  <si>
    <t>回/月</t>
    <rPh sb="0" eb="1">
      <t>カイ</t>
    </rPh>
    <rPh sb="2" eb="3">
      <t>ツキ</t>
    </rPh>
    <phoneticPr fontId="1"/>
  </si>
  <si>
    <t>浴場の清掃</t>
    <rPh sb="0" eb="2">
      <t>ヨクジョウ</t>
    </rPh>
    <rPh sb="3" eb="5">
      <t>セイソウ</t>
    </rPh>
    <phoneticPr fontId="1"/>
  </si>
  <si>
    <t>t/日</t>
    <rPh sb="2" eb="3">
      <t>ヒ</t>
    </rPh>
    <phoneticPr fontId="1"/>
  </si>
  <si>
    <t>⑤</t>
    <phoneticPr fontId="1"/>
  </si>
  <si>
    <t>浴場浴槽の清掃</t>
    <rPh sb="0" eb="2">
      <t>ヨクジョウ</t>
    </rPh>
    <rPh sb="2" eb="4">
      <t>ヨクソウ</t>
    </rPh>
    <rPh sb="5" eb="7">
      <t>セイソウ</t>
    </rPh>
    <phoneticPr fontId="1"/>
  </si>
  <si>
    <t>1時間当たり足し湯量</t>
    <rPh sb="1" eb="3">
      <t>ジカン</t>
    </rPh>
    <rPh sb="3" eb="4">
      <t>ア</t>
    </rPh>
    <rPh sb="6" eb="7">
      <t>タ</t>
    </rPh>
    <rPh sb="8" eb="9">
      <t>ユ</t>
    </rPh>
    <rPh sb="9" eb="10">
      <t>リョウ</t>
    </rPh>
    <phoneticPr fontId="1"/>
  </si>
  <si>
    <t>t/h</t>
    <phoneticPr fontId="1"/>
  </si>
  <si>
    <t>h/日</t>
    <rPh sb="2" eb="3">
      <t>ヒ</t>
    </rPh>
    <phoneticPr fontId="1"/>
  </si>
  <si>
    <t>湯の使用量計算</t>
    <rPh sb="0" eb="1">
      <t>ユ</t>
    </rPh>
    <rPh sb="2" eb="4">
      <t>シヨウ</t>
    </rPh>
    <rPh sb="4" eb="5">
      <t>リョウ</t>
    </rPh>
    <rPh sb="5" eb="7">
      <t>ケイサン</t>
    </rPh>
    <phoneticPr fontId="1"/>
  </si>
  <si>
    <t>営業日数</t>
    <rPh sb="0" eb="2">
      <t>エイギョウ</t>
    </rPh>
    <rPh sb="2" eb="4">
      <t>ニッスウ</t>
    </rPh>
    <phoneticPr fontId="1"/>
  </si>
  <si>
    <t>日</t>
    <rPh sb="0" eb="1">
      <t>ニチ</t>
    </rPh>
    <phoneticPr fontId="1"/>
  </si>
  <si>
    <t>宿泊人数</t>
    <rPh sb="0" eb="2">
      <t>シュクハク</t>
    </rPh>
    <rPh sb="2" eb="4">
      <t>ニンズウ</t>
    </rPh>
    <phoneticPr fontId="1"/>
  </si>
  <si>
    <t>人</t>
    <rPh sb="0" eb="1">
      <t>ニン</t>
    </rPh>
    <phoneticPr fontId="1"/>
  </si>
  <si>
    <t>宿泊者使用湯量</t>
    <rPh sb="0" eb="2">
      <t>シュクハク</t>
    </rPh>
    <rPh sb="2" eb="3">
      <t>シャ</t>
    </rPh>
    <rPh sb="3" eb="5">
      <t>シヨウ</t>
    </rPh>
    <rPh sb="5" eb="6">
      <t>ユ</t>
    </rPh>
    <rPh sb="6" eb="7">
      <t>リョウ</t>
    </rPh>
    <phoneticPr fontId="1"/>
  </si>
  <si>
    <t>ｔ</t>
    <phoneticPr fontId="1"/>
  </si>
  <si>
    <t>①×⑨</t>
    <phoneticPr fontId="1"/>
  </si>
  <si>
    <t>浴場浴槽張替え湯量</t>
    <rPh sb="0" eb="2">
      <t>ヨクジョウ</t>
    </rPh>
    <rPh sb="2" eb="4">
      <t>ヨクソウ</t>
    </rPh>
    <rPh sb="4" eb="6">
      <t>ハリカ</t>
    </rPh>
    <rPh sb="7" eb="9">
      <t>ユリョウ</t>
    </rPh>
    <phoneticPr fontId="1"/>
  </si>
  <si>
    <t>②×③</t>
    <phoneticPr fontId="1"/>
  </si>
  <si>
    <t>浴場清掃湯量</t>
    <rPh sb="0" eb="2">
      <t>ヨクジョウ</t>
    </rPh>
    <rPh sb="2" eb="4">
      <t>セイソウ</t>
    </rPh>
    <rPh sb="4" eb="6">
      <t>ユリョウ</t>
    </rPh>
    <phoneticPr fontId="1"/>
  </si>
  <si>
    <t>④×⑧</t>
    <phoneticPr fontId="1"/>
  </si>
  <si>
    <t>浴場浴槽清掃湯量</t>
    <rPh sb="0" eb="2">
      <t>ヨクジョウ</t>
    </rPh>
    <rPh sb="2" eb="4">
      <t>ヨクソウ</t>
    </rPh>
    <rPh sb="4" eb="6">
      <t>セイソウ</t>
    </rPh>
    <rPh sb="6" eb="8">
      <t>ユリョウ</t>
    </rPh>
    <phoneticPr fontId="1"/>
  </si>
  <si>
    <t>③×⑤</t>
    <phoneticPr fontId="1"/>
  </si>
  <si>
    <t>浴槽足し湯量</t>
    <rPh sb="0" eb="2">
      <t>ヨクソウ</t>
    </rPh>
    <rPh sb="2" eb="3">
      <t>タ</t>
    </rPh>
    <rPh sb="4" eb="5">
      <t>ユ</t>
    </rPh>
    <rPh sb="5" eb="6">
      <t>リョウ</t>
    </rPh>
    <phoneticPr fontId="1"/>
  </si>
  <si>
    <t>⑥×⑦×⑧</t>
    <phoneticPr fontId="1"/>
  </si>
  <si>
    <t>湯量合計</t>
    <rPh sb="0" eb="1">
      <t>ユ</t>
    </rPh>
    <rPh sb="1" eb="2">
      <t>リョウ</t>
    </rPh>
    <rPh sb="2" eb="4">
      <t>ゴウケイ</t>
    </rPh>
    <phoneticPr fontId="1"/>
  </si>
  <si>
    <t>使用人数</t>
    <rPh sb="0" eb="2">
      <t>シヨウ</t>
    </rPh>
    <rPh sb="2" eb="4">
      <t>ニンズウ</t>
    </rPh>
    <phoneticPr fontId="1"/>
  </si>
  <si>
    <t>人/日</t>
    <rPh sb="0" eb="1">
      <t>ニン</t>
    </rPh>
    <rPh sb="2" eb="3">
      <t>ニチ</t>
    </rPh>
    <phoneticPr fontId="1"/>
  </si>
  <si>
    <t>１日当りの使用量</t>
    <rPh sb="1" eb="2">
      <t>ニチ</t>
    </rPh>
    <rPh sb="2" eb="3">
      <t>アタ</t>
    </rPh>
    <rPh sb="5" eb="8">
      <t>シヨウリョウ</t>
    </rPh>
    <phoneticPr fontId="1"/>
  </si>
  <si>
    <t>カラン・シャワーの使用湯量</t>
    <rPh sb="9" eb="11">
      <t>シヨウ</t>
    </rPh>
    <rPh sb="11" eb="12">
      <t>ユ</t>
    </rPh>
    <rPh sb="12" eb="13">
      <t>リョウ</t>
    </rPh>
    <phoneticPr fontId="1"/>
  </si>
  <si>
    <t>ｔ/人</t>
    <rPh sb="2" eb="3">
      <t>ニン</t>
    </rPh>
    <phoneticPr fontId="1"/>
  </si>
  <si>
    <t>①×②</t>
    <phoneticPr fontId="1"/>
  </si>
  <si>
    <t>浴槽の湯量</t>
    <rPh sb="0" eb="2">
      <t>ヨクソウ</t>
    </rPh>
    <rPh sb="3" eb="4">
      <t>ユ</t>
    </rPh>
    <rPh sb="4" eb="5">
      <t>リョウ</t>
    </rPh>
    <phoneticPr fontId="1"/>
  </si>
  <si>
    <t>ｔ/回</t>
    <rPh sb="2" eb="3">
      <t>カイ</t>
    </rPh>
    <phoneticPr fontId="1"/>
  </si>
  <si>
    <t>使用日数</t>
    <rPh sb="0" eb="2">
      <t>シヨウ</t>
    </rPh>
    <rPh sb="2" eb="4">
      <t>ニッスウ</t>
    </rPh>
    <phoneticPr fontId="1"/>
  </si>
  <si>
    <t>１日当りの使用湯量</t>
    <rPh sb="1" eb="3">
      <t>ニチアタ</t>
    </rPh>
    <rPh sb="5" eb="7">
      <t>シヨウ</t>
    </rPh>
    <rPh sb="7" eb="8">
      <t>ユ</t>
    </rPh>
    <rPh sb="8" eb="9">
      <t>リョウ</t>
    </rPh>
    <phoneticPr fontId="1"/>
  </si>
  <si>
    <t>※ポンプの消費電力量計算</t>
    <rPh sb="5" eb="12">
      <t>ショウヒデンリョクリョウケイサン</t>
    </rPh>
    <phoneticPr fontId="1"/>
  </si>
  <si>
    <t>消費電力量（kwh）　＝</t>
    <rPh sb="0" eb="5">
      <t>ショウヒデンリョクリョウ</t>
    </rPh>
    <phoneticPr fontId="1"/>
  </si>
  <si>
    <t>浴場の営業時間</t>
    <rPh sb="0" eb="2">
      <t>ヨクジョウ</t>
    </rPh>
    <rPh sb="3" eb="5">
      <t>エイギョウ</t>
    </rPh>
    <rPh sb="5" eb="7">
      <t>ジカン</t>
    </rPh>
    <phoneticPr fontId="1"/>
  </si>
  <si>
    <t>中間期</t>
    <rPh sb="0" eb="3">
      <t>チュウカンキ</t>
    </rPh>
    <phoneticPr fontId="1"/>
  </si>
  <si>
    <t>夏期</t>
    <rPh sb="0" eb="2">
      <t>カキ</t>
    </rPh>
    <phoneticPr fontId="1"/>
  </si>
  <si>
    <t>冬期</t>
    <rPh sb="0" eb="2">
      <t>トウキ</t>
    </rPh>
    <phoneticPr fontId="1"/>
  </si>
  <si>
    <t>合計</t>
    <rPh sb="0" eb="1">
      <t>ゴウ</t>
    </rPh>
    <rPh sb="1" eb="2">
      <t>ケイ</t>
    </rPh>
    <phoneticPr fontId="1"/>
  </si>
  <si>
    <t>その他</t>
    <rPh sb="2" eb="3">
      <t>タ</t>
    </rPh>
    <phoneticPr fontId="1"/>
  </si>
  <si>
    <t>消費電力量（kwh）＝</t>
    <rPh sb="0" eb="5">
      <t>ショウヒデンリョクリョウ</t>
    </rPh>
    <phoneticPr fontId="1"/>
  </si>
  <si>
    <t>ポンプ吐出量</t>
    <rPh sb="3" eb="6">
      <t>トシュツリョウ</t>
    </rPh>
    <phoneticPr fontId="1"/>
  </si>
  <si>
    <t>t/min</t>
    <phoneticPr fontId="1"/>
  </si>
  <si>
    <t>ポンプ消費電力</t>
    <rPh sb="3" eb="7">
      <t>ショウヒデンリョク</t>
    </rPh>
    <phoneticPr fontId="1"/>
  </si>
  <si>
    <t>消費電力</t>
    <rPh sb="0" eb="4">
      <t>ショウヒデンリョク</t>
    </rPh>
    <phoneticPr fontId="1"/>
  </si>
  <si>
    <t>kwh</t>
    <phoneticPr fontId="1"/>
  </si>
  <si>
    <t>③×④</t>
    <phoneticPr fontId="1"/>
  </si>
  <si>
    <t>浴槽の入替回数</t>
    <rPh sb="0" eb="2">
      <t>ヨクソウ</t>
    </rPh>
    <rPh sb="3" eb="5">
      <t>イレカエ</t>
    </rPh>
    <rPh sb="5" eb="7">
      <t>カイスウ</t>
    </rPh>
    <phoneticPr fontId="1"/>
  </si>
  <si>
    <t>回</t>
    <rPh sb="0" eb="1">
      <t>カイ</t>
    </rPh>
    <phoneticPr fontId="1"/>
  </si>
  <si>
    <t>その他</t>
    <rPh sb="2" eb="3">
      <t>タ</t>
    </rPh>
    <phoneticPr fontId="1"/>
  </si>
  <si>
    <t>　⑥　÷　ポンプ吐出量（t/min）　÷　６０　×　ポンプの消費電力（入力or出力　kw）</t>
    <rPh sb="8" eb="10">
      <t>トシュツ</t>
    </rPh>
    <rPh sb="10" eb="11">
      <t>リョウ</t>
    </rPh>
    <rPh sb="30" eb="34">
      <t>ショウヒデンリョク</t>
    </rPh>
    <rPh sb="35" eb="37">
      <t>ニュウリョク</t>
    </rPh>
    <rPh sb="39" eb="41">
      <t>シュツリョク</t>
    </rPh>
    <phoneticPr fontId="1"/>
  </si>
  <si>
    <t>⑫/⑥</t>
    <phoneticPr fontId="1"/>
  </si>
  <si>
    <t>期間設定</t>
    <rPh sb="0" eb="2">
      <t>キカン</t>
    </rPh>
    <rPh sb="2" eb="4">
      <t>セッテイ</t>
    </rPh>
    <phoneticPr fontId="1"/>
  </si>
  <si>
    <t>（その他建物用）</t>
    <rPh sb="4" eb="6">
      <t>タテモノ</t>
    </rPh>
    <phoneticPr fontId="1"/>
  </si>
  <si>
    <t>A重油</t>
  </si>
  <si>
    <t>⑩÷ポンプ吐出量（t/min）÷６０×ポンプの消費電力（入力or出力　kw）</t>
    <rPh sb="5" eb="7">
      <t>トシュツ</t>
    </rPh>
    <rPh sb="7" eb="8">
      <t>リョウ</t>
    </rPh>
    <rPh sb="23" eb="27">
      <t>ショウヒデンリョク</t>
    </rPh>
    <rPh sb="28" eb="30">
      <t>ニュウリョク</t>
    </rPh>
    <rPh sb="32" eb="34">
      <t>シュツリョク</t>
    </rPh>
    <phoneticPr fontId="1"/>
  </si>
  <si>
    <t>⑩</t>
    <phoneticPr fontId="1"/>
  </si>
  <si>
    <t>月給湯量（t）</t>
    <rPh sb="0" eb="1">
      <t>ツキ</t>
    </rPh>
    <rPh sb="1" eb="3">
      <t>キュウトウ</t>
    </rPh>
    <rPh sb="3" eb="4">
      <t>リョウ</t>
    </rPh>
    <phoneticPr fontId="1"/>
  </si>
  <si>
    <t>※参考の為、データが入力されてますのでご使用の際にはデータを消してご使用ください</t>
    <rPh sb="1" eb="3">
      <t>サンコウ</t>
    </rPh>
    <rPh sb="4" eb="5">
      <t>タメ</t>
    </rPh>
    <rPh sb="10" eb="12">
      <t>ニュウリョク</t>
    </rPh>
    <rPh sb="20" eb="22">
      <t>シヨウ</t>
    </rPh>
    <rPh sb="23" eb="24">
      <t>サイ</t>
    </rPh>
    <rPh sb="30" eb="31">
      <t>ケ</t>
    </rPh>
    <rPh sb="34" eb="36">
      <t>シヨウ</t>
    </rPh>
    <phoneticPr fontId="1"/>
  </si>
  <si>
    <t>給湯熱源のCO2削減量計算例（R５年度版）</t>
    <rPh sb="15" eb="20">
      <t>r5ネンドバン</t>
    </rPh>
    <phoneticPr fontId="1"/>
  </si>
  <si>
    <t>ver2.2</t>
    <phoneticPr fontId="1"/>
  </si>
  <si>
    <t>0621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</si>
</sst>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"/>
    <numFmt numFmtId="177" formatCode="#,##0.000_ ;[Red]\-#,##0.000\ "/>
    <numFmt numFmtId="178" formatCode="#,##0.0;[Red]\-#,##0.0"/>
    <numFmt numFmtId="179" formatCode="0.0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/>
      <top/>
      <bottom style="double">
        <color indexed="64"/>
      </bottom>
      <diagonal/>
    </border>
    <border>
      <left/>
      <right style="thin">
        <color auto="1"/>
      </right>
      <top/>
      <bottom style="double">
        <color indexed="64"/>
      </bottom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156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5" borderId="3" xfId="0" applyFill="1" applyBorder="1" applyAlignment="1">
      <alignment horizontal="center" vertical="center"/>
    </xf>
    <xf numFmtId="38" fontId="0" fillId="0" borderId="0" xfId="2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" fontId="0" fillId="0" borderId="0" xfId="0" applyNumberFormat="1">
      <alignment vertical="center"/>
    </xf>
    <xf numFmtId="38" fontId="0" fillId="0" borderId="0" xfId="2" applyFont="1" applyFill="1" applyBorder="1">
      <alignment vertical="center"/>
    </xf>
    <xf numFmtId="0" fontId="0" fillId="3" borderId="3" xfId="0" applyFill="1" applyBorder="1" applyAlignment="1">
      <alignment horizontal="center" vertical="center" shrinkToFit="1"/>
    </xf>
    <xf numFmtId="0" fontId="0" fillId="4" borderId="3" xfId="0" applyFill="1" applyBorder="1" applyAlignment="1">
      <alignment horizontal="center" vertical="center" shrinkToFit="1"/>
    </xf>
    <xf numFmtId="38" fontId="0" fillId="0" borderId="10" xfId="2" applyFont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38" fontId="0" fillId="0" borderId="0" xfId="2" applyFont="1" applyBorder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>
      <alignment vertical="center"/>
    </xf>
    <xf numFmtId="4" fontId="0" fillId="0" borderId="3" xfId="0" applyNumberFormat="1" applyBorder="1" applyAlignment="1">
      <alignment horizontal="center" vertical="center"/>
    </xf>
    <xf numFmtId="0" fontId="0" fillId="5" borderId="3" xfId="0" applyFill="1" applyBorder="1" applyAlignment="1">
      <alignment horizontal="center" vertical="center" shrinkToFit="1"/>
    </xf>
    <xf numFmtId="38" fontId="0" fillId="0" borderId="3" xfId="2" applyFont="1" applyBorder="1" applyAlignment="1">
      <alignment vertical="center"/>
    </xf>
    <xf numFmtId="0" fontId="0" fillId="0" borderId="12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6" borderId="3" xfId="0" applyFill="1" applyBorder="1" applyAlignment="1">
      <alignment horizontal="center" vertical="center" shrinkToFit="1"/>
    </xf>
    <xf numFmtId="0" fontId="0" fillId="7" borderId="3" xfId="0" applyFill="1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38" fontId="0" fillId="0" borderId="3" xfId="2" applyFont="1" applyBorder="1">
      <alignment vertical="center"/>
    </xf>
    <xf numFmtId="38" fontId="0" fillId="0" borderId="19" xfId="2" applyFont="1" applyBorder="1">
      <alignment vertical="center"/>
    </xf>
    <xf numFmtId="38" fontId="0" fillId="0" borderId="11" xfId="2" applyFont="1" applyBorder="1" applyAlignment="1">
      <alignment horizontal="center" vertical="center"/>
    </xf>
    <xf numFmtId="38" fontId="0" fillId="0" borderId="17" xfId="2" applyFont="1" applyBorder="1" applyAlignment="1">
      <alignment horizontal="center" vertical="center"/>
    </xf>
    <xf numFmtId="38" fontId="0" fillId="0" borderId="9" xfId="2" applyFont="1" applyBorder="1">
      <alignment vertical="center"/>
    </xf>
    <xf numFmtId="38" fontId="0" fillId="0" borderId="6" xfId="2" applyFont="1" applyBorder="1">
      <alignment vertical="center"/>
    </xf>
    <xf numFmtId="0" fontId="0" fillId="0" borderId="18" xfId="0" applyBorder="1" applyAlignment="1">
      <alignment horizontal="center" vertical="center"/>
    </xf>
    <xf numFmtId="38" fontId="0" fillId="0" borderId="18" xfId="2" applyFont="1" applyBorder="1">
      <alignment vertical="center"/>
    </xf>
    <xf numFmtId="38" fontId="0" fillId="0" borderId="18" xfId="2" applyFont="1" applyBorder="1" applyAlignment="1">
      <alignment horizontal="center" vertical="center"/>
    </xf>
    <xf numFmtId="38" fontId="0" fillId="0" borderId="5" xfId="2" applyFont="1" applyBorder="1">
      <alignment vertical="center"/>
    </xf>
    <xf numFmtId="0" fontId="0" fillId="5" borderId="20" xfId="0" applyFill="1" applyBorder="1" applyAlignment="1">
      <alignment horizontal="left" vertical="center"/>
    </xf>
    <xf numFmtId="178" fontId="0" fillId="0" borderId="19" xfId="2" applyNumberFormat="1" applyFont="1" applyBorder="1">
      <alignment vertical="center"/>
    </xf>
    <xf numFmtId="178" fontId="0" fillId="0" borderId="11" xfId="2" applyNumberFormat="1" applyFont="1" applyBorder="1" applyAlignment="1">
      <alignment horizontal="center" vertical="center"/>
    </xf>
    <xf numFmtId="178" fontId="0" fillId="0" borderId="0" xfId="2" applyNumberFormat="1" applyFont="1" applyBorder="1">
      <alignment vertical="center"/>
    </xf>
    <xf numFmtId="0" fontId="7" fillId="0" borderId="0" xfId="0" applyFont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16" xfId="0" applyBorder="1" applyAlignment="1">
      <alignment horizontal="center" vertical="center"/>
    </xf>
    <xf numFmtId="38" fontId="0" fillId="0" borderId="3" xfId="0" applyNumberFormat="1" applyBorder="1">
      <alignment vertical="center"/>
    </xf>
    <xf numFmtId="178" fontId="0" fillId="0" borderId="3" xfId="2" applyNumberFormat="1" applyFont="1" applyBorder="1">
      <alignment vertical="center"/>
    </xf>
    <xf numFmtId="0" fontId="0" fillId="0" borderId="22" xfId="0" applyBorder="1">
      <alignment vertical="center"/>
    </xf>
    <xf numFmtId="38" fontId="0" fillId="0" borderId="25" xfId="2" applyFont="1" applyBorder="1">
      <alignment vertical="center"/>
    </xf>
    <xf numFmtId="0" fontId="0" fillId="0" borderId="9" xfId="0" applyBorder="1">
      <alignment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8" borderId="3" xfId="0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79" fontId="0" fillId="0" borderId="15" xfId="0" applyNumberFormat="1" applyBorder="1">
      <alignment vertical="center"/>
    </xf>
    <xf numFmtId="38" fontId="0" fillId="0" borderId="3" xfId="2" applyFont="1" applyFill="1" applyBorder="1" applyAlignment="1">
      <alignment vertical="center"/>
    </xf>
    <xf numFmtId="178" fontId="0" fillId="0" borderId="3" xfId="0" applyNumberFormat="1" applyBorder="1">
      <alignment vertical="center"/>
    </xf>
    <xf numFmtId="38" fontId="0" fillId="0" borderId="5" xfId="2" applyFont="1" applyBorder="1" applyAlignment="1">
      <alignment horizontal="center" vertical="center"/>
    </xf>
    <xf numFmtId="0" fontId="0" fillId="4" borderId="3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3" borderId="3" xfId="0" applyFill="1" applyBorder="1" applyProtection="1">
      <alignment vertical="center"/>
      <protection locked="0"/>
    </xf>
    <xf numFmtId="38" fontId="0" fillId="3" borderId="3" xfId="2" applyFont="1" applyFill="1" applyBorder="1" applyProtection="1">
      <alignment vertical="center"/>
      <protection locked="0"/>
    </xf>
    <xf numFmtId="38" fontId="0" fillId="3" borderId="3" xfId="2" applyFont="1" applyFill="1" applyBorder="1" applyAlignment="1" applyProtection="1">
      <alignment vertical="center"/>
      <protection locked="0"/>
    </xf>
    <xf numFmtId="38" fontId="0" fillId="6" borderId="3" xfId="2" applyFont="1" applyFill="1" applyBorder="1" applyAlignment="1" applyProtection="1">
      <alignment horizontal="center" vertical="center"/>
      <protection locked="0"/>
    </xf>
    <xf numFmtId="178" fontId="0" fillId="6" borderId="3" xfId="2" applyNumberFormat="1" applyFont="1" applyFill="1" applyBorder="1" applyAlignment="1" applyProtection="1">
      <alignment horizontal="center" vertical="center"/>
      <protection locked="0"/>
    </xf>
    <xf numFmtId="38" fontId="0" fillId="6" borderId="9" xfId="2" applyFont="1" applyFill="1" applyBorder="1" applyAlignment="1" applyProtection="1">
      <alignment horizontal="center" vertical="center"/>
      <protection locked="0"/>
    </xf>
    <xf numFmtId="178" fontId="0" fillId="6" borderId="9" xfId="2" applyNumberFormat="1" applyFont="1" applyFill="1" applyBorder="1" applyAlignment="1" applyProtection="1">
      <alignment horizontal="center" vertical="center"/>
      <protection locked="0"/>
    </xf>
    <xf numFmtId="0" fontId="0" fillId="6" borderId="3" xfId="0" applyFill="1" applyBorder="1" applyAlignment="1" applyProtection="1">
      <alignment horizontal="center" vertical="center"/>
      <protection locked="0"/>
    </xf>
    <xf numFmtId="38" fontId="0" fillId="6" borderId="3" xfId="2" applyFont="1" applyFill="1" applyBorder="1" applyProtection="1">
      <alignment vertical="center"/>
      <protection locked="0"/>
    </xf>
    <xf numFmtId="0" fontId="0" fillId="6" borderId="22" xfId="0" applyFill="1" applyBorder="1" applyAlignment="1" applyProtection="1">
      <alignment horizontal="center" vertical="center"/>
      <protection locked="0"/>
    </xf>
    <xf numFmtId="38" fontId="0" fillId="6" borderId="9" xfId="2" applyFont="1" applyFill="1" applyBorder="1" applyProtection="1">
      <alignment vertical="center"/>
      <protection locked="0"/>
    </xf>
    <xf numFmtId="0" fontId="0" fillId="6" borderId="3" xfId="0" applyFill="1" applyBorder="1" applyProtection="1">
      <alignment vertical="center"/>
      <protection locked="0"/>
    </xf>
    <xf numFmtId="0" fontId="0" fillId="6" borderId="26" xfId="0" applyFill="1" applyBorder="1" applyProtection="1">
      <alignment vertical="center"/>
      <protection locked="0"/>
    </xf>
    <xf numFmtId="0" fontId="0" fillId="0" borderId="9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176" fontId="0" fillId="0" borderId="9" xfId="0" applyNumberFormat="1" applyBorder="1">
      <alignment vertical="center"/>
    </xf>
    <xf numFmtId="0" fontId="0" fillId="2" borderId="5" xfId="0" applyFill="1" applyBorder="1" applyAlignment="1">
      <alignment horizontal="center" vertical="center" shrinkToFit="1"/>
    </xf>
    <xf numFmtId="177" fontId="0" fillId="2" borderId="5" xfId="2" applyNumberFormat="1" applyFont="1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10" fontId="0" fillId="2" borderId="3" xfId="1" applyNumberFormat="1" applyFont="1" applyFill="1" applyBorder="1">
      <alignment vertical="center"/>
    </xf>
    <xf numFmtId="0" fontId="0" fillId="0" borderId="0" xfId="0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3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8" borderId="19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9" borderId="10" xfId="0" applyFill="1" applyBorder="1" applyAlignment="1">
      <alignment horizontal="center" vertical="center"/>
    </xf>
    <xf numFmtId="0" fontId="0" fillId="9" borderId="19" xfId="0" applyFill="1" applyBorder="1" applyAlignment="1">
      <alignment horizontal="center" vertical="center"/>
    </xf>
    <xf numFmtId="0" fontId="0" fillId="9" borderId="11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8" fillId="0" borderId="7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9" fillId="0" borderId="8" xfId="0" applyFont="1" applyBorder="1">
      <alignment vertical="center"/>
    </xf>
    <xf numFmtId="0" fontId="0" fillId="0" borderId="18" xfId="0" applyBorder="1" applyAlignment="1">
      <alignment vertical="center" shrinkToFit="1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4" xfId="2" applyFont="1" applyBorder="1" applyAlignment="1">
      <alignment horizontal="center" vertical="center"/>
    </xf>
    <xf numFmtId="38" fontId="0" fillId="0" borderId="20" xfId="2" applyFont="1" applyBorder="1" applyAlignment="1">
      <alignment horizontal="center" vertical="center"/>
    </xf>
    <xf numFmtId="38" fontId="0" fillId="0" borderId="25" xfId="2" applyFont="1" applyBorder="1" applyAlignment="1">
      <alignment horizontal="center" vertical="center"/>
    </xf>
    <xf numFmtId="0" fontId="0" fillId="7" borderId="10" xfId="0" applyFill="1" applyBorder="1" applyAlignment="1" applyProtection="1">
      <alignment horizontal="center" vertical="center"/>
      <protection locked="0"/>
    </xf>
    <xf numFmtId="0" fontId="0" fillId="7" borderId="11" xfId="0" applyFill="1" applyBorder="1" applyAlignment="1" applyProtection="1">
      <alignment horizontal="center" vertical="center"/>
      <protection locked="0"/>
    </xf>
    <xf numFmtId="2" fontId="0" fillId="0" borderId="10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0" fontId="0" fillId="6" borderId="10" xfId="0" applyFill="1" applyBorder="1" applyAlignment="1" applyProtection="1">
      <alignment horizontal="center" vertical="center"/>
      <protection locked="0"/>
    </xf>
    <xf numFmtId="0" fontId="0" fillId="6" borderId="11" xfId="0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0" fillId="0" borderId="11" xfId="0" applyBorder="1">
      <alignment vertical="center"/>
    </xf>
    <xf numFmtId="0" fontId="0" fillId="6" borderId="10" xfId="0" applyFill="1" applyBorder="1" applyProtection="1">
      <alignment vertical="center"/>
      <protection locked="0"/>
    </xf>
    <xf numFmtId="0" fontId="0" fillId="6" borderId="19" xfId="0" applyFill="1" applyBorder="1" applyProtection="1">
      <alignment vertical="center"/>
      <protection locked="0"/>
    </xf>
    <xf numFmtId="0" fontId="0" fillId="6" borderId="11" xfId="0" applyFill="1" applyBorder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0" fontId="0" fillId="0" borderId="19" xfId="0" applyBorder="1">
      <alignment vertical="center"/>
    </xf>
    <xf numFmtId="0" fontId="0" fillId="6" borderId="3" xfId="0" applyFill="1" applyBorder="1" applyAlignment="1" applyProtection="1">
      <alignment horizontal="center" vertical="center"/>
      <protection locked="0"/>
    </xf>
    <xf numFmtId="38" fontId="0" fillId="0" borderId="3" xfId="2" applyFont="1" applyBorder="1" applyAlignment="1">
      <alignment horizontal="center" vertical="center"/>
    </xf>
    <xf numFmtId="38" fontId="0" fillId="0" borderId="10" xfId="2" applyFont="1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5" xfId="0" applyBorder="1">
      <alignment vertical="center"/>
    </xf>
    <xf numFmtId="0" fontId="0" fillId="0" borderId="6" xfId="0" applyBorder="1">
      <alignment vertical="center"/>
    </xf>
    <xf numFmtId="49" fontId="0" fillId="0" borderId="0" xfId="0" applyNumberFormat="1" applyAlignment="1">
      <alignment horizontal="righ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60EC2-E160-4818-974D-786A48CCD446}">
  <dimension ref="B1:R41"/>
  <sheetViews>
    <sheetView tabSelected="1" view="pageBreakPreview" zoomScale="85" zoomScaleNormal="85" zoomScaleSheetLayoutView="85" workbookViewId="0">
      <selection activeCell="B1" sqref="B1"/>
    </sheetView>
  </sheetViews>
  <sheetFormatPr defaultRowHeight="18.75" x14ac:dyDescent="0.4"/>
  <cols>
    <col min="1" max="1" width="11.125" customWidth="1"/>
    <col min="2" max="18" width="10" customWidth="1"/>
  </cols>
  <sheetData>
    <row r="1" spans="2:18" ht="25.5" x14ac:dyDescent="0.4">
      <c r="B1" s="10" t="s">
        <v>167</v>
      </c>
      <c r="N1" s="9"/>
      <c r="Q1" t="s">
        <v>168</v>
      </c>
      <c r="R1" s="155" t="s">
        <v>169</v>
      </c>
    </row>
    <row r="2" spans="2:18" ht="18" customHeight="1" x14ac:dyDescent="0.4">
      <c r="B2" s="10"/>
      <c r="C2" t="s">
        <v>166</v>
      </c>
      <c r="N2" s="9" t="s">
        <v>38</v>
      </c>
      <c r="O2" s="13" t="s">
        <v>40</v>
      </c>
    </row>
    <row r="3" spans="2:18" ht="18" customHeight="1" x14ac:dyDescent="0.4">
      <c r="L3" s="3"/>
      <c r="N3" s="3"/>
      <c r="O3" s="14" t="s">
        <v>39</v>
      </c>
    </row>
    <row r="4" spans="2:18" ht="24.75" thickBot="1" x14ac:dyDescent="0.45">
      <c r="B4" s="7" t="s">
        <v>0</v>
      </c>
    </row>
    <row r="5" spans="2:18" ht="59.25" customHeight="1" thickTop="1" thickBot="1" x14ac:dyDescent="0.45">
      <c r="B5" s="124" t="s">
        <v>43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6"/>
      <c r="R5" s="2"/>
    </row>
    <row r="6" spans="2:18" ht="15" customHeight="1" thickTop="1" x14ac:dyDescent="0.4"/>
    <row r="7" spans="2:18" ht="24" x14ac:dyDescent="0.4">
      <c r="B7" s="7" t="s">
        <v>1</v>
      </c>
      <c r="J7" s="3" t="s">
        <v>10</v>
      </c>
      <c r="O7" s="127" t="s">
        <v>41</v>
      </c>
      <c r="P7" s="127"/>
    </row>
    <row r="8" spans="2:18" x14ac:dyDescent="0.4">
      <c r="B8" s="31" t="s">
        <v>2</v>
      </c>
      <c r="C8" s="81" t="s">
        <v>12</v>
      </c>
      <c r="F8" s="31" t="s">
        <v>7</v>
      </c>
      <c r="G8" s="84">
        <v>500</v>
      </c>
      <c r="H8" t="s">
        <v>9</v>
      </c>
      <c r="J8" s="32">
        <f>G8/G9</f>
        <v>0.86206896551724133</v>
      </c>
      <c r="N8" s="1"/>
      <c r="O8" s="27" t="s">
        <v>12</v>
      </c>
      <c r="P8" s="19">
        <v>39.1</v>
      </c>
      <c r="Q8" s="16" t="s">
        <v>49</v>
      </c>
    </row>
    <row r="9" spans="2:18" x14ac:dyDescent="0.4">
      <c r="B9" s="31" t="s">
        <v>3</v>
      </c>
      <c r="C9" s="5">
        <f>_xlfn.IFS(C8="A重油",P8,C8="LPG",P9,C8="都市ガス",P10,C8="灯油",P11,C8="電気",P12)</f>
        <v>39.1</v>
      </c>
      <c r="D9" s="5" t="str">
        <f>_xlfn.IFS(C8="A重油",Q8,C8="LPG",Q9,C8="都市ガス",Q10,C8="灯油",Q11,C8="電気",Q12)</f>
        <v>MJ/L</v>
      </c>
      <c r="F9" s="31" t="s">
        <v>8</v>
      </c>
      <c r="G9" s="84">
        <v>580</v>
      </c>
      <c r="H9" t="s">
        <v>9</v>
      </c>
      <c r="O9" s="28" t="s">
        <v>44</v>
      </c>
      <c r="P9">
        <v>110.91</v>
      </c>
      <c r="Q9" s="17" t="s">
        <v>50</v>
      </c>
    </row>
    <row r="10" spans="2:18" x14ac:dyDescent="0.4">
      <c r="B10" s="31" t="s">
        <v>4</v>
      </c>
      <c r="C10" s="82"/>
      <c r="O10" s="28" t="s">
        <v>13</v>
      </c>
      <c r="P10">
        <v>45</v>
      </c>
      <c r="Q10" s="17" t="s">
        <v>50</v>
      </c>
    </row>
    <row r="11" spans="2:18" x14ac:dyDescent="0.4">
      <c r="B11" s="31" t="s">
        <v>5</v>
      </c>
      <c r="C11" s="82"/>
      <c r="O11" s="28" t="s">
        <v>14</v>
      </c>
      <c r="P11">
        <v>36.700000000000003</v>
      </c>
      <c r="Q11" s="17" t="s">
        <v>49</v>
      </c>
    </row>
    <row r="12" spans="2:18" x14ac:dyDescent="0.4">
      <c r="B12" s="31" t="s">
        <v>6</v>
      </c>
      <c r="C12" s="82"/>
      <c r="O12" s="29" t="s">
        <v>15</v>
      </c>
      <c r="P12" s="20">
        <v>9.9700000000000006</v>
      </c>
      <c r="Q12" s="18" t="s">
        <v>51</v>
      </c>
    </row>
    <row r="13" spans="2:18" ht="15" customHeight="1" x14ac:dyDescent="0.4"/>
    <row r="14" spans="2:18" ht="24" x14ac:dyDescent="0.4">
      <c r="B14" s="7" t="s">
        <v>11</v>
      </c>
      <c r="E14" t="s">
        <v>16</v>
      </c>
      <c r="I14" s="3" t="s">
        <v>37</v>
      </c>
      <c r="J14" s="3" t="s">
        <v>10</v>
      </c>
      <c r="O14" s="103"/>
      <c r="P14" s="103"/>
    </row>
    <row r="15" spans="2:18" x14ac:dyDescent="0.4">
      <c r="B15" s="31" t="s">
        <v>2</v>
      </c>
      <c r="C15" s="81" t="s">
        <v>12</v>
      </c>
      <c r="E15" s="108" t="s">
        <v>17</v>
      </c>
      <c r="F15" s="31" t="s">
        <v>7</v>
      </c>
      <c r="G15" s="84">
        <v>400</v>
      </c>
      <c r="H15" s="30" t="s">
        <v>9</v>
      </c>
      <c r="I15" s="123">
        <f>G15/G16</f>
        <v>3.0769230769230771</v>
      </c>
      <c r="J15" s="128">
        <f>I15*3.6/9.97</f>
        <v>1.1110253838438393</v>
      </c>
      <c r="O15" s="3"/>
      <c r="P15" s="130"/>
    </row>
    <row r="16" spans="2:18" x14ac:dyDescent="0.4">
      <c r="B16" s="31" t="s">
        <v>3</v>
      </c>
      <c r="C16" s="5">
        <f>_xlfn.IFS(C15="A重油",P8,C15="LPG",P9,C15="都市ガス",P10,C15="灯油",P11,C15="電気",P12)</f>
        <v>39.1</v>
      </c>
      <c r="D16" s="5" t="str">
        <f>_xlfn.IFS(C15="A重油",Q8,C15="LPG",Q9,C15="都市ガス",Q10,C15="灯油",Q11,C15="電気",Q12)</f>
        <v>MJ/L</v>
      </c>
      <c r="E16" s="108"/>
      <c r="F16" s="31" t="s">
        <v>8</v>
      </c>
      <c r="G16" s="84">
        <v>130</v>
      </c>
      <c r="H16" s="30" t="s">
        <v>9</v>
      </c>
      <c r="I16" s="123"/>
      <c r="J16" s="129"/>
      <c r="O16" s="3"/>
      <c r="P16" s="130"/>
    </row>
    <row r="17" spans="2:17" x14ac:dyDescent="0.4">
      <c r="B17" s="31" t="s">
        <v>4</v>
      </c>
      <c r="C17" s="82"/>
      <c r="E17" s="108" t="s">
        <v>18</v>
      </c>
      <c r="F17" s="31" t="s">
        <v>7</v>
      </c>
      <c r="G17" s="84">
        <v>400</v>
      </c>
      <c r="H17" s="30" t="s">
        <v>9</v>
      </c>
      <c r="I17" s="123">
        <f>G17/G18</f>
        <v>4</v>
      </c>
      <c r="J17" s="123">
        <f>I17*3.6/9.97</f>
        <v>1.4443329989969909</v>
      </c>
      <c r="O17" s="3"/>
      <c r="P17" s="3"/>
    </row>
    <row r="18" spans="2:17" x14ac:dyDescent="0.4">
      <c r="B18" s="31" t="s">
        <v>5</v>
      </c>
      <c r="C18" s="82"/>
      <c r="E18" s="108"/>
      <c r="F18" s="31" t="s">
        <v>8</v>
      </c>
      <c r="G18" s="84">
        <v>100</v>
      </c>
      <c r="H18" s="30" t="s">
        <v>9</v>
      </c>
      <c r="I18" s="123"/>
      <c r="J18" s="123"/>
      <c r="O18" s="3"/>
      <c r="P18" s="3"/>
    </row>
    <row r="19" spans="2:17" x14ac:dyDescent="0.4">
      <c r="B19" s="31" t="s">
        <v>6</v>
      </c>
      <c r="C19" s="83"/>
      <c r="E19" s="108" t="s">
        <v>19</v>
      </c>
      <c r="F19" s="31" t="s">
        <v>7</v>
      </c>
      <c r="G19" s="84">
        <v>400</v>
      </c>
      <c r="H19" s="30" t="s">
        <v>9</v>
      </c>
      <c r="I19" s="123">
        <f>G19/G20</f>
        <v>2.6666666666666665</v>
      </c>
      <c r="J19" s="123">
        <f>I19*3.6/9.97</f>
        <v>0.96288866599799383</v>
      </c>
    </row>
    <row r="20" spans="2:17" x14ac:dyDescent="0.4">
      <c r="E20" s="108"/>
      <c r="F20" s="31" t="s">
        <v>8</v>
      </c>
      <c r="G20" s="84">
        <v>150</v>
      </c>
      <c r="H20" s="30" t="s">
        <v>9</v>
      </c>
      <c r="I20" s="123"/>
      <c r="J20" s="123"/>
    </row>
    <row r="21" spans="2:17" ht="15" customHeight="1" x14ac:dyDescent="0.4">
      <c r="G21" s="6"/>
    </row>
    <row r="22" spans="2:17" x14ac:dyDescent="0.4">
      <c r="E22" s="103" t="s">
        <v>20</v>
      </c>
      <c r="F22" s="103"/>
      <c r="G22" s="6"/>
      <c r="J22" s="3" t="s">
        <v>10</v>
      </c>
    </row>
    <row r="23" spans="2:17" x14ac:dyDescent="0.4">
      <c r="E23" s="104" t="s">
        <v>45</v>
      </c>
      <c r="F23" s="31" t="s">
        <v>7</v>
      </c>
      <c r="G23" s="84">
        <v>400</v>
      </c>
      <c r="H23" s="30" t="s">
        <v>9</v>
      </c>
      <c r="J23" s="24">
        <f>G23/G24</f>
        <v>0.88888888888888884</v>
      </c>
    </row>
    <row r="24" spans="2:17" x14ac:dyDescent="0.4">
      <c r="E24" s="105"/>
      <c r="F24" s="31" t="s">
        <v>8</v>
      </c>
      <c r="G24" s="84">
        <v>450</v>
      </c>
      <c r="H24" s="30" t="s">
        <v>9</v>
      </c>
      <c r="J24" s="11"/>
    </row>
    <row r="25" spans="2:17" ht="15" customHeight="1" x14ac:dyDescent="0.4">
      <c r="G25" s="12"/>
      <c r="J25" s="11"/>
    </row>
    <row r="26" spans="2:17" ht="24" x14ac:dyDescent="0.4">
      <c r="C26" s="7" t="s">
        <v>36</v>
      </c>
    </row>
    <row r="27" spans="2:17" x14ac:dyDescent="0.4">
      <c r="C27" s="31"/>
      <c r="D27" s="31" t="s">
        <v>21</v>
      </c>
      <c r="E27" s="31" t="s">
        <v>22</v>
      </c>
      <c r="F27" s="73" t="s">
        <v>23</v>
      </c>
      <c r="G27" s="73" t="s">
        <v>24</v>
      </c>
      <c r="H27" s="73" t="s">
        <v>25</v>
      </c>
      <c r="I27" s="31" t="s">
        <v>26</v>
      </c>
      <c r="J27" s="31" t="s">
        <v>27</v>
      </c>
      <c r="K27" s="31" t="s">
        <v>28</v>
      </c>
      <c r="L27" s="74" t="s">
        <v>29</v>
      </c>
      <c r="M27" s="74" t="s">
        <v>30</v>
      </c>
      <c r="N27" s="74" t="s">
        <v>31</v>
      </c>
      <c r="O27" s="31" t="s">
        <v>32</v>
      </c>
      <c r="P27" s="119" t="s">
        <v>146</v>
      </c>
      <c r="Q27" s="120"/>
    </row>
    <row r="28" spans="2:17" x14ac:dyDescent="0.4">
      <c r="C28" s="31" t="s">
        <v>160</v>
      </c>
      <c r="D28" s="110" t="s">
        <v>143</v>
      </c>
      <c r="E28" s="111"/>
      <c r="F28" s="112" t="s">
        <v>144</v>
      </c>
      <c r="G28" s="113"/>
      <c r="H28" s="114"/>
      <c r="I28" s="110" t="s">
        <v>143</v>
      </c>
      <c r="J28" s="115"/>
      <c r="K28" s="111"/>
      <c r="L28" s="116" t="s">
        <v>145</v>
      </c>
      <c r="M28" s="117"/>
      <c r="N28" s="118"/>
      <c r="O28" s="31" t="s">
        <v>143</v>
      </c>
      <c r="P28" s="121"/>
      <c r="Q28" s="122"/>
    </row>
    <row r="29" spans="2:17" ht="18.75" customHeight="1" x14ac:dyDescent="0.4">
      <c r="B29" s="9" t="s">
        <v>1</v>
      </c>
      <c r="C29" s="31" t="str">
        <f>C8</f>
        <v>A重油</v>
      </c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15">
        <f>SUM(D29:O29)</f>
        <v>0</v>
      </c>
      <c r="Q29" s="75" t="str">
        <f>_xlfn.IFS(C29="A重油","L",C29="LPG","㎥",C29="都市ガス","㎥",C29="灯油","L",C29="電気","kwh")</f>
        <v>L</v>
      </c>
    </row>
    <row r="30" spans="2:17" ht="19.5" x14ac:dyDescent="0.4">
      <c r="B30" s="9" t="s">
        <v>11</v>
      </c>
      <c r="C30" s="31" t="str">
        <f>C15</f>
        <v>A重油</v>
      </c>
      <c r="D30" s="26">
        <f>IF($C$15="電気",D29*$C$9*$J$8/$C$16/$J$15,D29*$C$9*$J$8/$C$16/$J$23)</f>
        <v>0</v>
      </c>
      <c r="E30" s="26">
        <f>IF($C$15="電気",E29*$C$9*$J$8/$C$16/$J$15,E29*$C$9*$J$8/$C$16/$J$23)</f>
        <v>0</v>
      </c>
      <c r="F30" s="26">
        <f>IF($C$15="電気",F29*$C$9*$J$8/$C$16/$J$17,F29*$C$9*$J$8/$C$16/$J$23)</f>
        <v>0</v>
      </c>
      <c r="G30" s="26">
        <f>IF($C$15="電気",G29*$C$9*$J$8/$C$16/$J$17,G29*$C$9*$J$8/$C$16/$J$23)</f>
        <v>0</v>
      </c>
      <c r="H30" s="26">
        <f>IF($C$15="電気",H29*$C$9*$J$8/$C$16/$J$17,H29*$C$9*$J$8/$C$16/$J$23)</f>
        <v>0</v>
      </c>
      <c r="I30" s="26">
        <f>IF($C$15="電気",I29*$C$9*$J$8/$C$16/$J$15,I29*$C$9*$J$8/$C$16/$J$23)</f>
        <v>0</v>
      </c>
      <c r="J30" s="26">
        <f>IF($C$15="電気",J29*$C$9*$J$8/$C$16/$J$15,J29*$C$9*$J$8/$C$16/$J$23)</f>
        <v>0</v>
      </c>
      <c r="K30" s="26">
        <f>IF($C$15="電気",K29*$C$9*$J$8/$C$16/$J$15,K29*$C$9*$J$8/$C$16/$J$23)</f>
        <v>0</v>
      </c>
      <c r="L30" s="26">
        <f>IF($C$15="電気",L29*$C$9*$J$8/$C$16/$J$19,L29*$C$9*$J$8/$C$16/$J$23)</f>
        <v>0</v>
      </c>
      <c r="M30" s="26">
        <f>IF($C$15="電気",M29*$C$9*$J$8/$C$16/$J$19,M29*$C$9*$J$8/$C$16/$J$23)</f>
        <v>0</v>
      </c>
      <c r="N30" s="26">
        <f>IF($C$15="電気",N29*$C$9*$J$8/$C$16/$J$19,N29*$C$9*$J$8/$C$16/$J$23)</f>
        <v>0</v>
      </c>
      <c r="O30" s="26">
        <f>IF($C$15="電気",O29*$C$9*$J$8/$C$16/$J$15,O29*$C$9*$J$8/$C$16/$J$23)</f>
        <v>0</v>
      </c>
      <c r="P30" s="15">
        <f>SUM(D30:O30)</f>
        <v>0</v>
      </c>
      <c r="Q30" s="75" t="str">
        <f>_xlfn.IFS(C30="A重油","L",C30="LPG","㎥",C30="都市ガス","㎥",C30="灯油","L",C30="電気","kwh")</f>
        <v>L</v>
      </c>
    </row>
    <row r="31" spans="2:17" ht="15" customHeight="1" x14ac:dyDescent="0.4">
      <c r="M31" s="21"/>
      <c r="N31" s="21"/>
      <c r="O31" s="21"/>
      <c r="P31" s="21"/>
      <c r="Q31" s="22"/>
    </row>
    <row r="32" spans="2:17" ht="24" x14ac:dyDescent="0.4">
      <c r="C32" s="7" t="s">
        <v>33</v>
      </c>
      <c r="H32" s="8" t="s">
        <v>35</v>
      </c>
      <c r="P32" s="106" t="s">
        <v>42</v>
      </c>
      <c r="Q32" s="106"/>
    </row>
    <row r="33" spans="3:18" x14ac:dyDescent="0.4">
      <c r="C33" s="107" t="s">
        <v>46</v>
      </c>
      <c r="D33" s="108"/>
      <c r="E33" s="109">
        <f>ROUND(P29*J33/1000,3)</f>
        <v>0</v>
      </c>
      <c r="F33" s="109"/>
      <c r="H33" s="31" t="s">
        <v>1</v>
      </c>
      <c r="I33" s="25" t="str">
        <f>C29</f>
        <v>A重油</v>
      </c>
      <c r="J33" s="5">
        <f>_xlfn.IFS(I33="A重油",Q33,I33="LPG",Q34,I33="都市ガス",Q35,I33="灯油",Q36,I33="電気",Q37)</f>
        <v>2.71</v>
      </c>
      <c r="P33" s="27" t="s">
        <v>12</v>
      </c>
      <c r="Q33" s="19">
        <v>2.71</v>
      </c>
      <c r="R33" s="23"/>
    </row>
    <row r="34" spans="3:18" ht="19.5" thickBot="1" x14ac:dyDescent="0.45">
      <c r="C34" s="96" t="s">
        <v>47</v>
      </c>
      <c r="D34" s="97"/>
      <c r="E34" s="98">
        <f>ROUND(P30*J34/1000,3)</f>
        <v>0</v>
      </c>
      <c r="F34" s="98"/>
      <c r="H34" s="31" t="s">
        <v>11</v>
      </c>
      <c r="I34" s="25" t="str">
        <f>C30</f>
        <v>A重油</v>
      </c>
      <c r="J34" s="5">
        <f>_xlfn.IFS(I34="A重油",Q33,I34="LPG",Q34,I34="都市ガス",Q35,I34="灯油",Q36,I34="電気",Q37)</f>
        <v>2.71</v>
      </c>
      <c r="P34" s="28" t="s">
        <v>44</v>
      </c>
      <c r="Q34">
        <v>6.55</v>
      </c>
      <c r="R34" s="23"/>
    </row>
    <row r="35" spans="3:18" ht="19.5" thickTop="1" x14ac:dyDescent="0.4">
      <c r="C35" s="99" t="s">
        <v>48</v>
      </c>
      <c r="D35" s="99"/>
      <c r="E35" s="100">
        <f>E33-E34</f>
        <v>0</v>
      </c>
      <c r="F35" s="100"/>
      <c r="P35" s="28" t="s">
        <v>13</v>
      </c>
      <c r="Q35">
        <v>2.23</v>
      </c>
      <c r="R35" s="23"/>
    </row>
    <row r="36" spans="3:18" x14ac:dyDescent="0.4">
      <c r="C36" s="101" t="s">
        <v>34</v>
      </c>
      <c r="D36" s="101"/>
      <c r="E36" s="102" t="e">
        <f>E35/E33</f>
        <v>#DIV/0!</v>
      </c>
      <c r="F36" s="102"/>
      <c r="P36" s="28" t="s">
        <v>14</v>
      </c>
      <c r="Q36">
        <v>2.4900000000000002</v>
      </c>
      <c r="R36" s="23"/>
    </row>
    <row r="37" spans="3:18" x14ac:dyDescent="0.4">
      <c r="P37" s="29" t="s">
        <v>15</v>
      </c>
      <c r="Q37" s="20">
        <v>0.57899999999999996</v>
      </c>
      <c r="R37" s="23"/>
    </row>
    <row r="41" spans="3:18" x14ac:dyDescent="0.4">
      <c r="H41" s="4"/>
    </row>
  </sheetData>
  <sheetProtection algorithmName="SHA-512" hashValue="XB0Pzli3OIew7NwzoZNSgRjsLHhkWMRFsU5/P0YOqHjiSGsV9tEuBRNfvqr7Vxj8C4JK9h5aL/AXj1Y4UH3Hug==" saltValue="RmaeT7ewpYCwNnx8lTpVmA==" spinCount="100000" sheet="1" objects="1" scenarios="1"/>
  <mergeCells count="29">
    <mergeCell ref="B5:Q5"/>
    <mergeCell ref="O7:P7"/>
    <mergeCell ref="O14:P14"/>
    <mergeCell ref="E15:E16"/>
    <mergeCell ref="I15:I16"/>
    <mergeCell ref="J15:J16"/>
    <mergeCell ref="P15:P16"/>
    <mergeCell ref="E17:E18"/>
    <mergeCell ref="I17:I18"/>
    <mergeCell ref="J17:J18"/>
    <mergeCell ref="E19:E20"/>
    <mergeCell ref="I19:I20"/>
    <mergeCell ref="J19:J20"/>
    <mergeCell ref="E22:F22"/>
    <mergeCell ref="E23:E24"/>
    <mergeCell ref="P32:Q32"/>
    <mergeCell ref="C33:D33"/>
    <mergeCell ref="E33:F33"/>
    <mergeCell ref="D28:E28"/>
    <mergeCell ref="F28:H28"/>
    <mergeCell ref="I28:K28"/>
    <mergeCell ref="L28:N28"/>
    <mergeCell ref="P27:Q28"/>
    <mergeCell ref="C34:D34"/>
    <mergeCell ref="E34:F34"/>
    <mergeCell ref="C35:D35"/>
    <mergeCell ref="E35:F35"/>
    <mergeCell ref="C36:D36"/>
    <mergeCell ref="E36:F36"/>
  </mergeCells>
  <phoneticPr fontId="1"/>
  <dataValidations count="1">
    <dataValidation type="list" allowBlank="1" showInputMessage="1" showErrorMessage="1" sqref="C15 C8" xr:uid="{ACF49DD5-FB89-426F-B6B9-BBDC922D1C25}">
      <formula1>$O$8:$O$12</formula1>
    </dataValidation>
  </dataValidations>
  <pageMargins left="0.25" right="0.25" top="0.75" bottom="0.75" header="0.3" footer="0.3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11E8B-BFE1-4830-970F-7231662C8879}">
  <dimension ref="A1:R28"/>
  <sheetViews>
    <sheetView zoomScaleNormal="100" workbookViewId="0">
      <selection activeCell="K13" sqref="K13"/>
    </sheetView>
  </sheetViews>
  <sheetFormatPr defaultRowHeight="18.75" x14ac:dyDescent="0.4"/>
  <cols>
    <col min="1" max="1" width="7.625" customWidth="1"/>
    <col min="2" max="6" width="14.875" customWidth="1"/>
    <col min="7" max="7" width="7.625" customWidth="1"/>
    <col min="8" max="8" width="14.25" customWidth="1"/>
    <col min="9" max="9" width="10.625" customWidth="1"/>
    <col min="10" max="10" width="6.25" customWidth="1"/>
    <col min="11" max="11" width="10.125" customWidth="1"/>
    <col min="12" max="12" width="7.5" customWidth="1"/>
  </cols>
  <sheetData>
    <row r="1" spans="1:18" ht="25.5" x14ac:dyDescent="0.4">
      <c r="A1" s="10" t="s">
        <v>52</v>
      </c>
      <c r="I1" s="140" t="s">
        <v>38</v>
      </c>
      <c r="J1" s="141"/>
      <c r="K1" s="38" t="s">
        <v>40</v>
      </c>
    </row>
    <row r="2" spans="1:18" ht="24" x14ac:dyDescent="0.4">
      <c r="B2" s="7" t="s">
        <v>53</v>
      </c>
      <c r="J2" s="3"/>
      <c r="K2" s="39" t="s">
        <v>39</v>
      </c>
    </row>
    <row r="3" spans="1:18" x14ac:dyDescent="0.4">
      <c r="B3" s="110" t="s">
        <v>54</v>
      </c>
      <c r="C3" s="142"/>
      <c r="D3" s="31" t="s">
        <v>55</v>
      </c>
      <c r="E3" s="31" t="s">
        <v>56</v>
      </c>
      <c r="O3" s="40" t="s">
        <v>12</v>
      </c>
      <c r="P3">
        <v>39.1</v>
      </c>
      <c r="Q3" s="22" t="s">
        <v>49</v>
      </c>
    </row>
    <row r="4" spans="1:18" x14ac:dyDescent="0.4">
      <c r="B4" s="110" t="s">
        <v>57</v>
      </c>
      <c r="C4" s="111"/>
      <c r="D4" s="90"/>
      <c r="E4" s="31" t="s">
        <v>58</v>
      </c>
      <c r="F4" s="40" t="s">
        <v>59</v>
      </c>
      <c r="G4" s="110" t="s">
        <v>60</v>
      </c>
      <c r="H4" s="111"/>
      <c r="I4" s="138">
        <v>30</v>
      </c>
      <c r="J4" s="139"/>
      <c r="K4" s="31" t="s">
        <v>61</v>
      </c>
      <c r="O4" s="40" t="s">
        <v>62</v>
      </c>
      <c r="P4">
        <v>36.700000000000003</v>
      </c>
      <c r="Q4" s="22" t="s">
        <v>49</v>
      </c>
    </row>
    <row r="5" spans="1:18" x14ac:dyDescent="0.4">
      <c r="A5" s="40" t="s">
        <v>63</v>
      </c>
      <c r="B5" s="110" t="s">
        <v>64</v>
      </c>
      <c r="C5" s="111"/>
      <c r="D5" s="31">
        <v>4.1870000000000003</v>
      </c>
      <c r="E5" s="31"/>
      <c r="F5" s="40" t="s">
        <v>65</v>
      </c>
      <c r="G5" s="110" t="s">
        <v>66</v>
      </c>
      <c r="H5" s="111"/>
      <c r="I5" s="138">
        <v>40</v>
      </c>
      <c r="J5" s="139"/>
      <c r="K5" s="31" t="s">
        <v>61</v>
      </c>
      <c r="O5" s="40" t="s">
        <v>44</v>
      </c>
      <c r="P5">
        <v>110.91</v>
      </c>
      <c r="Q5" t="s">
        <v>50</v>
      </c>
    </row>
    <row r="6" spans="1:18" x14ac:dyDescent="0.4">
      <c r="A6" s="40"/>
      <c r="B6" s="110" t="s">
        <v>67</v>
      </c>
      <c r="C6" s="111"/>
      <c r="D6" s="134" t="s">
        <v>162</v>
      </c>
      <c r="E6" s="135"/>
      <c r="F6" s="40" t="s">
        <v>68</v>
      </c>
      <c r="G6" s="110" t="s">
        <v>69</v>
      </c>
      <c r="H6" s="111"/>
      <c r="I6" s="136">
        <f>I4/I5</f>
        <v>0.75</v>
      </c>
      <c r="J6" s="137"/>
      <c r="K6" s="31"/>
      <c r="O6" s="40" t="s">
        <v>13</v>
      </c>
      <c r="P6">
        <v>45</v>
      </c>
      <c r="Q6" t="s">
        <v>50</v>
      </c>
    </row>
    <row r="7" spans="1:18" x14ac:dyDescent="0.4">
      <c r="A7" s="40" t="s">
        <v>70</v>
      </c>
      <c r="B7" s="110" t="s">
        <v>71</v>
      </c>
      <c r="C7" s="111"/>
      <c r="D7" s="31">
        <f>_xlfn.IFS(D6="A重油",P3,D6="灯油",P4,D6="LPG",P5,D6="都市ガス",P6)</f>
        <v>39.1</v>
      </c>
      <c r="E7" s="31" t="str">
        <f>_xlfn.IFS(D6="A重油",Q3,D6="灯油",Q4,D6="LPG",Q5,D6="都市ガス",Q6)</f>
        <v>MJ/L</v>
      </c>
      <c r="F7" s="40" t="s">
        <v>72</v>
      </c>
      <c r="G7" s="110" t="s">
        <v>73</v>
      </c>
      <c r="H7" s="111"/>
      <c r="I7" s="138"/>
      <c r="J7" s="139"/>
      <c r="K7" s="36" t="str">
        <f>_xlfn.IFS(D6="A重油",Q9,D6="灯油",Q9,D6="LPG",Q10,D6="都市ガス",Q10)</f>
        <v>L/h</v>
      </c>
    </row>
    <row r="8" spans="1:18" x14ac:dyDescent="0.4">
      <c r="A8" s="40"/>
      <c r="B8" s="41"/>
      <c r="C8" s="41"/>
      <c r="D8" s="41"/>
      <c r="E8" s="41"/>
    </row>
    <row r="9" spans="1:18" x14ac:dyDescent="0.4">
      <c r="B9" s="130"/>
      <c r="C9" s="130"/>
      <c r="E9" s="3"/>
      <c r="Q9" t="s">
        <v>74</v>
      </c>
      <c r="R9" t="s">
        <v>75</v>
      </c>
    </row>
    <row r="10" spans="1:18" ht="24" x14ac:dyDescent="0.4">
      <c r="A10" s="7" t="s">
        <v>76</v>
      </c>
      <c r="F10" s="3"/>
      <c r="Q10" t="s">
        <v>77</v>
      </c>
      <c r="R10" t="s">
        <v>78</v>
      </c>
    </row>
    <row r="11" spans="1:18" ht="33" customHeight="1" x14ac:dyDescent="0.4">
      <c r="A11" s="7"/>
      <c r="B11" s="3" t="s">
        <v>79</v>
      </c>
      <c r="C11" s="3" t="s">
        <v>80</v>
      </c>
      <c r="D11" s="3" t="s">
        <v>81</v>
      </c>
      <c r="E11" s="42" t="s">
        <v>82</v>
      </c>
      <c r="F11" s="3" t="s">
        <v>83</v>
      </c>
      <c r="G11" s="3"/>
      <c r="J11" s="3"/>
    </row>
    <row r="12" spans="1:18" x14ac:dyDescent="0.4">
      <c r="A12" s="31" t="s">
        <v>84</v>
      </c>
      <c r="B12" s="33" t="s">
        <v>165</v>
      </c>
      <c r="C12" s="33" t="s">
        <v>85</v>
      </c>
      <c r="D12" s="33" t="s">
        <v>86</v>
      </c>
      <c r="E12" s="33" t="s">
        <v>87</v>
      </c>
      <c r="F12" s="33" t="s">
        <v>88</v>
      </c>
      <c r="G12" s="43"/>
    </row>
    <row r="13" spans="1:18" x14ac:dyDescent="0.4">
      <c r="A13" s="31">
        <v>4</v>
      </c>
      <c r="B13" s="86"/>
      <c r="C13" s="87"/>
      <c r="D13" s="131">
        <f>$D$4</f>
        <v>0</v>
      </c>
      <c r="E13" s="44">
        <f>B13*($D$13-C13)*$D$5</f>
        <v>0</v>
      </c>
      <c r="F13" s="44">
        <f t="shared" ref="F13:F24" si="0">E13/$D$7/$I$6</f>
        <v>0</v>
      </c>
      <c r="G13" s="21"/>
    </row>
    <row r="14" spans="1:18" x14ac:dyDescent="0.4">
      <c r="A14" s="31">
        <v>5</v>
      </c>
      <c r="B14" s="86"/>
      <c r="C14" s="87"/>
      <c r="D14" s="132"/>
      <c r="E14" s="44">
        <f t="shared" ref="E14:E24" si="1">B14*($D$13-C14)*$D$5</f>
        <v>0</v>
      </c>
      <c r="F14" s="44">
        <f t="shared" si="0"/>
        <v>0</v>
      </c>
      <c r="G14" s="21"/>
    </row>
    <row r="15" spans="1:18" x14ac:dyDescent="0.4">
      <c r="A15" s="31">
        <v>6</v>
      </c>
      <c r="B15" s="86"/>
      <c r="C15" s="87"/>
      <c r="D15" s="132"/>
      <c r="E15" s="44">
        <f t="shared" si="1"/>
        <v>0</v>
      </c>
      <c r="F15" s="44">
        <f t="shared" si="0"/>
        <v>0</v>
      </c>
      <c r="G15" s="21"/>
    </row>
    <row r="16" spans="1:18" x14ac:dyDescent="0.4">
      <c r="A16" s="31">
        <v>7</v>
      </c>
      <c r="B16" s="86"/>
      <c r="C16" s="87"/>
      <c r="D16" s="132"/>
      <c r="E16" s="44">
        <f t="shared" si="1"/>
        <v>0</v>
      </c>
      <c r="F16" s="44">
        <f t="shared" si="0"/>
        <v>0</v>
      </c>
      <c r="G16" s="21"/>
    </row>
    <row r="17" spans="1:10" x14ac:dyDescent="0.4">
      <c r="A17" s="31">
        <v>8</v>
      </c>
      <c r="B17" s="86"/>
      <c r="C17" s="87"/>
      <c r="D17" s="132"/>
      <c r="E17" s="44">
        <f t="shared" si="1"/>
        <v>0</v>
      </c>
      <c r="F17" s="44">
        <f t="shared" si="0"/>
        <v>0</v>
      </c>
      <c r="G17" s="21"/>
    </row>
    <row r="18" spans="1:10" x14ac:dyDescent="0.4">
      <c r="A18" s="31">
        <v>9</v>
      </c>
      <c r="B18" s="86"/>
      <c r="C18" s="87"/>
      <c r="D18" s="132"/>
      <c r="E18" s="44">
        <f t="shared" si="1"/>
        <v>0</v>
      </c>
      <c r="F18" s="44">
        <f t="shared" si="0"/>
        <v>0</v>
      </c>
      <c r="G18" s="21"/>
    </row>
    <row r="19" spans="1:10" x14ac:dyDescent="0.4">
      <c r="A19" s="31">
        <v>10</v>
      </c>
      <c r="B19" s="86"/>
      <c r="C19" s="87"/>
      <c r="D19" s="132"/>
      <c r="E19" s="44">
        <f t="shared" si="1"/>
        <v>0</v>
      </c>
      <c r="F19" s="44">
        <f t="shared" si="0"/>
        <v>0</v>
      </c>
      <c r="G19" s="21"/>
    </row>
    <row r="20" spans="1:10" x14ac:dyDescent="0.4">
      <c r="A20" s="31">
        <v>11</v>
      </c>
      <c r="B20" s="86"/>
      <c r="C20" s="87"/>
      <c r="D20" s="132"/>
      <c r="E20" s="44">
        <f t="shared" si="1"/>
        <v>0</v>
      </c>
      <c r="F20" s="44">
        <f t="shared" si="0"/>
        <v>0</v>
      </c>
      <c r="G20" s="21"/>
    </row>
    <row r="21" spans="1:10" x14ac:dyDescent="0.4">
      <c r="A21" s="31">
        <v>12</v>
      </c>
      <c r="B21" s="86"/>
      <c r="C21" s="87"/>
      <c r="D21" s="132"/>
      <c r="E21" s="44">
        <f t="shared" si="1"/>
        <v>0</v>
      </c>
      <c r="F21" s="44">
        <f t="shared" si="0"/>
        <v>0</v>
      </c>
      <c r="G21" s="21"/>
    </row>
    <row r="22" spans="1:10" x14ac:dyDescent="0.4">
      <c r="A22" s="31">
        <v>1</v>
      </c>
      <c r="B22" s="86"/>
      <c r="C22" s="87"/>
      <c r="D22" s="132"/>
      <c r="E22" s="44">
        <f t="shared" si="1"/>
        <v>0</v>
      </c>
      <c r="F22" s="44">
        <f t="shared" si="0"/>
        <v>0</v>
      </c>
      <c r="G22" s="21"/>
      <c r="H22" s="31" t="s">
        <v>89</v>
      </c>
      <c r="I22" s="45">
        <f>F25*D7</f>
        <v>0</v>
      </c>
      <c r="J22" s="46" t="s">
        <v>90</v>
      </c>
    </row>
    <row r="23" spans="1:10" x14ac:dyDescent="0.4">
      <c r="A23" s="31">
        <v>2</v>
      </c>
      <c r="B23" s="86"/>
      <c r="C23" s="87"/>
      <c r="D23" s="132"/>
      <c r="E23" s="44">
        <f t="shared" si="1"/>
        <v>0</v>
      </c>
      <c r="F23" s="44">
        <f t="shared" si="0"/>
        <v>0</v>
      </c>
      <c r="G23" s="21"/>
      <c r="H23" s="41"/>
      <c r="I23" s="47" t="s">
        <v>91</v>
      </c>
      <c r="J23" s="47"/>
    </row>
    <row r="24" spans="1:10" ht="19.5" thickBot="1" x14ac:dyDescent="0.45">
      <c r="A24" s="37">
        <v>3</v>
      </c>
      <c r="B24" s="88"/>
      <c r="C24" s="89"/>
      <c r="D24" s="133"/>
      <c r="E24" s="48">
        <f t="shared" si="1"/>
        <v>0</v>
      </c>
      <c r="F24" s="48">
        <f t="shared" si="0"/>
        <v>0</v>
      </c>
      <c r="G24" s="49"/>
      <c r="H24" s="50"/>
      <c r="I24" s="51"/>
      <c r="J24" s="52"/>
    </row>
    <row r="25" spans="1:10" ht="19.5" thickTop="1" x14ac:dyDescent="0.4">
      <c r="A25" s="34" t="s">
        <v>92</v>
      </c>
      <c r="B25" s="80">
        <f>SUM(B13:B24)</f>
        <v>0</v>
      </c>
      <c r="C25" s="53"/>
      <c r="D25" s="53"/>
      <c r="E25" s="53">
        <f>SUM(E13:E24)</f>
        <v>0</v>
      </c>
      <c r="F25" s="53">
        <f>SUM(F13:F24)</f>
        <v>0</v>
      </c>
      <c r="G25" s="54" t="str">
        <f>_xlfn.IFS(D6="A重油","L",D6="LPG","㎥",D6="都市ガス","㎥",D6="灯油","L",D6="電気","kwh")</f>
        <v>L</v>
      </c>
      <c r="H25" s="31" t="s">
        <v>93</v>
      </c>
      <c r="I25" s="55" t="e">
        <f>F25/I7</f>
        <v>#DIV/0!</v>
      </c>
      <c r="J25" s="56" t="s">
        <v>94</v>
      </c>
    </row>
    <row r="26" spans="1:10" x14ac:dyDescent="0.4">
      <c r="F26" s="3" t="s">
        <v>95</v>
      </c>
      <c r="I26" s="3" t="s">
        <v>159</v>
      </c>
    </row>
    <row r="27" spans="1:10" x14ac:dyDescent="0.4">
      <c r="H27" s="21"/>
      <c r="I27" s="21"/>
    </row>
    <row r="28" spans="1:10" x14ac:dyDescent="0.4">
      <c r="H28" s="57"/>
      <c r="I28" s="57"/>
    </row>
  </sheetData>
  <sheetProtection algorithmName="SHA-512" hashValue="64o/j7ZBajrXaUSqviQVOqX0q49KJd/lJKz5biFbhiW98sTVxx5txzexHbu/r3NLeoYWonil7B8e/qPKB9S5SA==" saltValue="Sd/nWZKdVt7Apg5lwjhkeQ==" spinCount="100000" sheet="1" objects="1" scenarios="1"/>
  <mergeCells count="17">
    <mergeCell ref="I1:J1"/>
    <mergeCell ref="B3:C3"/>
    <mergeCell ref="B4:C4"/>
    <mergeCell ref="G4:H4"/>
    <mergeCell ref="I4:J4"/>
    <mergeCell ref="I6:J6"/>
    <mergeCell ref="B7:C7"/>
    <mergeCell ref="G7:H7"/>
    <mergeCell ref="I7:J7"/>
    <mergeCell ref="B5:C5"/>
    <mergeCell ref="G5:H5"/>
    <mergeCell ref="I5:J5"/>
    <mergeCell ref="D13:D24"/>
    <mergeCell ref="B9:C9"/>
    <mergeCell ref="B6:C6"/>
    <mergeCell ref="D6:E6"/>
    <mergeCell ref="G6:H6"/>
  </mergeCells>
  <phoneticPr fontId="1"/>
  <dataValidations count="1">
    <dataValidation type="list" allowBlank="1" showInputMessage="1" showErrorMessage="1" sqref="D6" xr:uid="{AE0E4968-BA90-4141-A8B4-F73039093ED0}">
      <formula1>"A重油,灯油,LPG,都市ガス"</formula1>
    </dataValidation>
  </dataValidations>
  <pageMargins left="0.7" right="0.7" top="0.75" bottom="0.75" header="0.3" footer="0.3"/>
  <pageSetup paperSize="9" scale="90" orientation="landscape" verticalDpi="0" r:id="rId1"/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F9889-4A51-4679-A9C1-88368A02DD48}">
  <sheetPr>
    <tabColor rgb="FF00B0F0"/>
  </sheetPr>
  <dimension ref="A1:Q24"/>
  <sheetViews>
    <sheetView topLeftCell="A7" zoomScaleNormal="100" zoomScaleSheetLayoutView="85" workbookViewId="0">
      <selection activeCell="U15" sqref="U15"/>
    </sheetView>
  </sheetViews>
  <sheetFormatPr defaultRowHeight="18.75" x14ac:dyDescent="0.4"/>
  <cols>
    <col min="1" max="1" width="4.75" style="3" customWidth="1"/>
    <col min="2" max="2" width="22.375" customWidth="1"/>
    <col min="3" max="3" width="3.875" customWidth="1"/>
    <col min="4" max="16" width="8.5" customWidth="1"/>
    <col min="17" max="17" width="13" customWidth="1"/>
  </cols>
  <sheetData>
    <row r="1" spans="1:16" ht="25.5" x14ac:dyDescent="0.4">
      <c r="A1" s="58"/>
      <c r="B1" s="10" t="s">
        <v>96</v>
      </c>
      <c r="C1" s="10"/>
      <c r="E1" s="10" t="s">
        <v>97</v>
      </c>
    </row>
    <row r="2" spans="1:16" ht="19.5" x14ac:dyDescent="0.4">
      <c r="H2" s="9"/>
      <c r="I2" s="43"/>
      <c r="N2" s="146" t="s">
        <v>38</v>
      </c>
      <c r="O2" s="147"/>
      <c r="P2" s="13" t="s">
        <v>40</v>
      </c>
    </row>
    <row r="3" spans="1:16" ht="24" x14ac:dyDescent="0.4">
      <c r="B3" s="7" t="s">
        <v>98</v>
      </c>
      <c r="C3" s="7"/>
    </row>
    <row r="4" spans="1:16" ht="24.95" customHeight="1" x14ac:dyDescent="0.4">
      <c r="B4" s="110" t="s">
        <v>54</v>
      </c>
      <c r="C4" s="111"/>
      <c r="D4" s="31" t="s">
        <v>55</v>
      </c>
      <c r="E4" s="31" t="s">
        <v>56</v>
      </c>
      <c r="F4" s="110" t="s">
        <v>99</v>
      </c>
      <c r="G4" s="148"/>
      <c r="H4" s="148"/>
      <c r="I4" s="142"/>
    </row>
    <row r="5" spans="1:16" ht="24.95" customHeight="1" x14ac:dyDescent="0.4">
      <c r="A5" s="59" t="s">
        <v>63</v>
      </c>
      <c r="B5" s="110" t="s">
        <v>100</v>
      </c>
      <c r="C5" s="111"/>
      <c r="D5" s="94"/>
      <c r="E5" s="31" t="s">
        <v>101</v>
      </c>
      <c r="F5" s="143"/>
      <c r="G5" s="144"/>
      <c r="H5" s="144"/>
      <c r="I5" s="145"/>
      <c r="K5" t="s">
        <v>140</v>
      </c>
    </row>
    <row r="6" spans="1:16" ht="24.95" customHeight="1" x14ac:dyDescent="0.4">
      <c r="A6" s="59" t="s">
        <v>70</v>
      </c>
      <c r="B6" s="110" t="s">
        <v>102</v>
      </c>
      <c r="C6" s="111"/>
      <c r="D6" s="94"/>
      <c r="E6" s="31" t="s">
        <v>103</v>
      </c>
      <c r="F6" s="143"/>
      <c r="G6" s="144"/>
      <c r="H6" s="144"/>
      <c r="I6" s="145"/>
      <c r="L6" s="40" t="s">
        <v>148</v>
      </c>
    </row>
    <row r="7" spans="1:16" ht="24.95" customHeight="1" x14ac:dyDescent="0.4">
      <c r="A7" s="59" t="s">
        <v>59</v>
      </c>
      <c r="B7" s="110" t="s">
        <v>104</v>
      </c>
      <c r="C7" s="111"/>
      <c r="D7" s="94"/>
      <c r="E7" s="31" t="s">
        <v>105</v>
      </c>
      <c r="F7" s="143"/>
      <c r="G7" s="144"/>
      <c r="H7" s="144"/>
      <c r="I7" s="145"/>
      <c r="K7" t="s">
        <v>163</v>
      </c>
    </row>
    <row r="8" spans="1:16" ht="24.95" customHeight="1" x14ac:dyDescent="0.4">
      <c r="A8" s="59" t="s">
        <v>65</v>
      </c>
      <c r="B8" s="110" t="s">
        <v>106</v>
      </c>
      <c r="C8" s="111"/>
      <c r="D8" s="94"/>
      <c r="E8" s="31" t="s">
        <v>107</v>
      </c>
      <c r="F8" s="143"/>
      <c r="G8" s="144"/>
      <c r="H8" s="144"/>
      <c r="I8" s="145"/>
    </row>
    <row r="9" spans="1:16" ht="24.95" customHeight="1" x14ac:dyDescent="0.4">
      <c r="A9" s="59" t="s">
        <v>108</v>
      </c>
      <c r="B9" s="110" t="s">
        <v>109</v>
      </c>
      <c r="C9" s="111"/>
      <c r="D9" s="94"/>
      <c r="E9" s="31" t="s">
        <v>103</v>
      </c>
      <c r="F9" s="143"/>
      <c r="G9" s="144"/>
      <c r="H9" s="144"/>
      <c r="I9" s="145"/>
      <c r="K9" s="108" t="s">
        <v>149</v>
      </c>
      <c r="L9" s="108"/>
      <c r="M9" s="149"/>
      <c r="N9" s="138"/>
      <c r="O9" s="36" t="s">
        <v>150</v>
      </c>
    </row>
    <row r="10" spans="1:16" ht="24.95" customHeight="1" x14ac:dyDescent="0.4">
      <c r="A10" s="59" t="s">
        <v>72</v>
      </c>
      <c r="B10" s="110" t="s">
        <v>110</v>
      </c>
      <c r="C10" s="111"/>
      <c r="D10" s="94"/>
      <c r="E10" s="31" t="s">
        <v>111</v>
      </c>
      <c r="F10" s="143"/>
      <c r="G10" s="144"/>
      <c r="H10" s="144"/>
      <c r="I10" s="145"/>
      <c r="K10" s="108" t="s">
        <v>151</v>
      </c>
      <c r="L10" s="108"/>
      <c r="M10" s="149"/>
      <c r="N10" s="138"/>
      <c r="O10" s="36" t="s">
        <v>61</v>
      </c>
    </row>
    <row r="11" spans="1:16" ht="24.95" customHeight="1" x14ac:dyDescent="0.4">
      <c r="A11" s="59" t="s">
        <v>79</v>
      </c>
      <c r="B11" s="110" t="s">
        <v>142</v>
      </c>
      <c r="C11" s="111"/>
      <c r="D11" s="94"/>
      <c r="E11" s="31" t="s">
        <v>112</v>
      </c>
      <c r="F11" s="143"/>
      <c r="G11" s="144"/>
      <c r="H11" s="144"/>
      <c r="I11" s="145"/>
      <c r="K11" s="108" t="s">
        <v>152</v>
      </c>
      <c r="L11" s="108"/>
      <c r="M11" s="150" t="str">
        <f>IF(M9="","",P24/M9/60*M10)</f>
        <v/>
      </c>
      <c r="N11" s="151"/>
      <c r="O11" s="36" t="s">
        <v>153</v>
      </c>
    </row>
    <row r="12" spans="1:16" ht="24.95" customHeight="1" x14ac:dyDescent="0.4">
      <c r="B12" s="110" t="s">
        <v>147</v>
      </c>
      <c r="C12" s="111"/>
      <c r="D12" s="94"/>
      <c r="E12" s="94"/>
      <c r="F12" s="143"/>
      <c r="G12" s="144"/>
      <c r="H12" s="144"/>
      <c r="I12" s="145"/>
    </row>
    <row r="14" spans="1:16" ht="24" x14ac:dyDescent="0.4">
      <c r="B14" s="7" t="s">
        <v>113</v>
      </c>
      <c r="C14" s="7"/>
    </row>
    <row r="15" spans="1:16" ht="24.95" customHeight="1" x14ac:dyDescent="0.4">
      <c r="B15" s="110" t="s">
        <v>84</v>
      </c>
      <c r="C15" s="111"/>
      <c r="D15" s="31">
        <v>4</v>
      </c>
      <c r="E15" s="31">
        <v>5</v>
      </c>
      <c r="F15" s="31">
        <v>6</v>
      </c>
      <c r="G15" s="31">
        <v>7</v>
      </c>
      <c r="H15" s="31">
        <v>8</v>
      </c>
      <c r="I15" s="31">
        <v>9</v>
      </c>
      <c r="J15" s="31">
        <v>10</v>
      </c>
      <c r="K15" s="31">
        <v>11</v>
      </c>
      <c r="L15" s="31">
        <v>12</v>
      </c>
      <c r="M15" s="31">
        <v>1</v>
      </c>
      <c r="N15" s="31">
        <v>2</v>
      </c>
      <c r="O15" s="31">
        <v>3</v>
      </c>
      <c r="P15" s="31" t="s">
        <v>92</v>
      </c>
    </row>
    <row r="16" spans="1:16" ht="24.95" customHeight="1" x14ac:dyDescent="0.4">
      <c r="A16" s="3" t="s">
        <v>80</v>
      </c>
      <c r="B16" s="35" t="s">
        <v>114</v>
      </c>
      <c r="C16" s="36" t="s">
        <v>115</v>
      </c>
      <c r="D16" s="44">
        <v>30</v>
      </c>
      <c r="E16" s="44">
        <v>31</v>
      </c>
      <c r="F16" s="44">
        <v>30</v>
      </c>
      <c r="G16" s="44">
        <v>31</v>
      </c>
      <c r="H16" s="44">
        <v>31</v>
      </c>
      <c r="I16" s="44">
        <v>30</v>
      </c>
      <c r="J16" s="44">
        <v>31</v>
      </c>
      <c r="K16" s="44">
        <v>30</v>
      </c>
      <c r="L16" s="44">
        <v>31</v>
      </c>
      <c r="M16" s="44">
        <v>31</v>
      </c>
      <c r="N16" s="44">
        <v>28</v>
      </c>
      <c r="O16" s="44">
        <v>31</v>
      </c>
      <c r="P16" s="44">
        <f>SUM(D16:O16)</f>
        <v>365</v>
      </c>
    </row>
    <row r="17" spans="1:17" ht="24.95" customHeight="1" x14ac:dyDescent="0.4">
      <c r="A17" s="3" t="s">
        <v>81</v>
      </c>
      <c r="B17" s="35" t="s">
        <v>116</v>
      </c>
      <c r="C17" s="36" t="s">
        <v>117</v>
      </c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44">
        <f>SUM(D17:O17)</f>
        <v>0</v>
      </c>
      <c r="Q17" s="60"/>
    </row>
    <row r="18" spans="1:17" ht="24.95" customHeight="1" x14ac:dyDescent="0.4">
      <c r="B18" s="35" t="s">
        <v>118</v>
      </c>
      <c r="C18" s="36" t="s">
        <v>119</v>
      </c>
      <c r="D18" s="44">
        <f>D17*$D$5</f>
        <v>0</v>
      </c>
      <c r="E18" s="44">
        <f t="shared" ref="E18:I18" si="0">E17*$D$5</f>
        <v>0</v>
      </c>
      <c r="F18" s="44">
        <f t="shared" si="0"/>
        <v>0</v>
      </c>
      <c r="G18" s="44">
        <f t="shared" si="0"/>
        <v>0</v>
      </c>
      <c r="H18" s="44">
        <f t="shared" si="0"/>
        <v>0</v>
      </c>
      <c r="I18" s="44">
        <f t="shared" si="0"/>
        <v>0</v>
      </c>
      <c r="J18" s="44">
        <f>J17*$D$5</f>
        <v>0</v>
      </c>
      <c r="K18" s="44">
        <f t="shared" ref="K18:O18" si="1">K17*$D$5</f>
        <v>0</v>
      </c>
      <c r="L18" s="44">
        <f t="shared" si="1"/>
        <v>0</v>
      </c>
      <c r="M18" s="44">
        <f t="shared" si="1"/>
        <v>0</v>
      </c>
      <c r="N18" s="44">
        <f t="shared" si="1"/>
        <v>0</v>
      </c>
      <c r="O18" s="44">
        <f t="shared" si="1"/>
        <v>0</v>
      </c>
      <c r="P18" s="44"/>
      <c r="Q18" s="60" t="s">
        <v>120</v>
      </c>
    </row>
    <row r="19" spans="1:17" ht="24.95" customHeight="1" x14ac:dyDescent="0.4">
      <c r="B19" s="35" t="s">
        <v>121</v>
      </c>
      <c r="C19" s="36" t="s">
        <v>119</v>
      </c>
      <c r="D19" s="44">
        <f>$D$6*$D$7</f>
        <v>0</v>
      </c>
      <c r="E19" s="44">
        <f t="shared" ref="E19:I19" si="2">$D$6*$D$7</f>
        <v>0</v>
      </c>
      <c r="F19" s="44">
        <f t="shared" si="2"/>
        <v>0</v>
      </c>
      <c r="G19" s="44">
        <f t="shared" si="2"/>
        <v>0</v>
      </c>
      <c r="H19" s="44">
        <f t="shared" si="2"/>
        <v>0</v>
      </c>
      <c r="I19" s="44">
        <f t="shared" si="2"/>
        <v>0</v>
      </c>
      <c r="J19" s="44">
        <f>$D$6*$D$7</f>
        <v>0</v>
      </c>
      <c r="K19" s="44">
        <f t="shared" ref="K19:O19" si="3">$D$6*$D$7</f>
        <v>0</v>
      </c>
      <c r="L19" s="44">
        <f t="shared" si="3"/>
        <v>0</v>
      </c>
      <c r="M19" s="44">
        <f t="shared" si="3"/>
        <v>0</v>
      </c>
      <c r="N19" s="44">
        <f t="shared" si="3"/>
        <v>0</v>
      </c>
      <c r="O19" s="44">
        <f t="shared" si="3"/>
        <v>0</v>
      </c>
      <c r="P19" s="44"/>
      <c r="Q19" s="60" t="s">
        <v>122</v>
      </c>
    </row>
    <row r="20" spans="1:17" ht="24.95" customHeight="1" x14ac:dyDescent="0.4">
      <c r="B20" s="35" t="s">
        <v>123</v>
      </c>
      <c r="C20" s="36" t="s">
        <v>119</v>
      </c>
      <c r="D20" s="44">
        <f>D16*$D$8</f>
        <v>0</v>
      </c>
      <c r="E20" s="44">
        <f t="shared" ref="E20:I20" si="4">E16*$D$8</f>
        <v>0</v>
      </c>
      <c r="F20" s="44">
        <f t="shared" si="4"/>
        <v>0</v>
      </c>
      <c r="G20" s="44">
        <f t="shared" si="4"/>
        <v>0</v>
      </c>
      <c r="H20" s="44">
        <f t="shared" si="4"/>
        <v>0</v>
      </c>
      <c r="I20" s="44">
        <f t="shared" si="4"/>
        <v>0</v>
      </c>
      <c r="J20" s="44">
        <f>J16*$D$8</f>
        <v>0</v>
      </c>
      <c r="K20" s="44">
        <f t="shared" ref="K20:O20" si="5">K16*$D$8</f>
        <v>0</v>
      </c>
      <c r="L20" s="44">
        <f t="shared" si="5"/>
        <v>0</v>
      </c>
      <c r="M20" s="44">
        <f t="shared" si="5"/>
        <v>0</v>
      </c>
      <c r="N20" s="44">
        <f t="shared" si="5"/>
        <v>0</v>
      </c>
      <c r="O20" s="44">
        <f t="shared" si="5"/>
        <v>0</v>
      </c>
      <c r="P20" s="44"/>
      <c r="Q20" s="60" t="s">
        <v>124</v>
      </c>
    </row>
    <row r="21" spans="1:17" ht="24.95" customHeight="1" x14ac:dyDescent="0.4">
      <c r="B21" s="35" t="s">
        <v>125</v>
      </c>
      <c r="C21" s="36" t="s">
        <v>119</v>
      </c>
      <c r="D21" s="44">
        <f>$D$7*$D$9</f>
        <v>0</v>
      </c>
      <c r="E21" s="44">
        <f t="shared" ref="E21:I21" si="6">$D$7*$D$9</f>
        <v>0</v>
      </c>
      <c r="F21" s="44">
        <f t="shared" si="6"/>
        <v>0</v>
      </c>
      <c r="G21" s="44">
        <f t="shared" si="6"/>
        <v>0</v>
      </c>
      <c r="H21" s="44">
        <f t="shared" si="6"/>
        <v>0</v>
      </c>
      <c r="I21" s="44">
        <f t="shared" si="6"/>
        <v>0</v>
      </c>
      <c r="J21" s="44">
        <f>$D$7*$D$9</f>
        <v>0</v>
      </c>
      <c r="K21" s="44">
        <f t="shared" ref="K21:O21" si="7">$D$7*$D$9</f>
        <v>0</v>
      </c>
      <c r="L21" s="44">
        <f t="shared" si="7"/>
        <v>0</v>
      </c>
      <c r="M21" s="44">
        <f t="shared" si="7"/>
        <v>0</v>
      </c>
      <c r="N21" s="44">
        <f t="shared" si="7"/>
        <v>0</v>
      </c>
      <c r="O21" s="44">
        <f t="shared" si="7"/>
        <v>0</v>
      </c>
      <c r="P21" s="44"/>
      <c r="Q21" s="60" t="s">
        <v>126</v>
      </c>
    </row>
    <row r="22" spans="1:17" ht="24.95" customHeight="1" x14ac:dyDescent="0.4">
      <c r="B22" s="35" t="s">
        <v>127</v>
      </c>
      <c r="C22" s="36" t="s">
        <v>119</v>
      </c>
      <c r="D22" s="44">
        <f>D16*$D$10*$D$11</f>
        <v>0</v>
      </c>
      <c r="E22" s="44">
        <f t="shared" ref="E22:I22" si="8">E16*$D$10*$D$11</f>
        <v>0</v>
      </c>
      <c r="F22" s="44">
        <f t="shared" si="8"/>
        <v>0</v>
      </c>
      <c r="G22" s="44">
        <f t="shared" si="8"/>
        <v>0</v>
      </c>
      <c r="H22" s="44">
        <f t="shared" si="8"/>
        <v>0</v>
      </c>
      <c r="I22" s="44">
        <f t="shared" si="8"/>
        <v>0</v>
      </c>
      <c r="J22" s="44">
        <f>J16*$D$10*$D$11</f>
        <v>0</v>
      </c>
      <c r="K22" s="44">
        <f t="shared" ref="K22:O22" si="9">K16*$D$10*$D$11</f>
        <v>0</v>
      </c>
      <c r="L22" s="44">
        <f t="shared" si="9"/>
        <v>0</v>
      </c>
      <c r="M22" s="44">
        <f t="shared" si="9"/>
        <v>0</v>
      </c>
      <c r="N22" s="44">
        <f t="shared" si="9"/>
        <v>0</v>
      </c>
      <c r="O22" s="44">
        <f t="shared" si="9"/>
        <v>0</v>
      </c>
      <c r="P22" s="44"/>
      <c r="Q22" s="60" t="s">
        <v>128</v>
      </c>
    </row>
    <row r="23" spans="1:17" ht="24.95" customHeight="1" thickBot="1" x14ac:dyDescent="0.45">
      <c r="B23" s="61" t="s">
        <v>147</v>
      </c>
      <c r="C23" s="92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48"/>
    </row>
    <row r="24" spans="1:17" ht="24.95" customHeight="1" thickTop="1" x14ac:dyDescent="0.4">
      <c r="B24" s="62" t="s">
        <v>129</v>
      </c>
      <c r="C24" s="63" t="s">
        <v>119</v>
      </c>
      <c r="D24" s="53">
        <f>SUM(D18:D23)</f>
        <v>0</v>
      </c>
      <c r="E24" s="53">
        <f t="shared" ref="E24:O24" si="10">SUM(E18:E23)</f>
        <v>0</v>
      </c>
      <c r="F24" s="53">
        <f t="shared" si="10"/>
        <v>0</v>
      </c>
      <c r="G24" s="53">
        <f t="shared" si="10"/>
        <v>0</v>
      </c>
      <c r="H24" s="53">
        <f t="shared" si="10"/>
        <v>0</v>
      </c>
      <c r="I24" s="53">
        <f t="shared" si="10"/>
        <v>0</v>
      </c>
      <c r="J24" s="53">
        <f t="shared" si="10"/>
        <v>0</v>
      </c>
      <c r="K24" s="53">
        <f t="shared" si="10"/>
        <v>0</v>
      </c>
      <c r="L24" s="53">
        <f t="shared" si="10"/>
        <v>0</v>
      </c>
      <c r="M24" s="53">
        <f t="shared" si="10"/>
        <v>0</v>
      </c>
      <c r="N24" s="53">
        <f t="shared" si="10"/>
        <v>0</v>
      </c>
      <c r="O24" s="53">
        <f t="shared" si="10"/>
        <v>0</v>
      </c>
      <c r="P24" s="53">
        <f>SUM(D24:O24)</f>
        <v>0</v>
      </c>
      <c r="Q24" s="60" t="s">
        <v>164</v>
      </c>
    </row>
  </sheetData>
  <sheetProtection algorithmName="SHA-512" hashValue="UsbwPXoqF+GPnceO/39cl3WVsZhE1RwSIx5Wu5YLlFzfD325mCgInWFvwHRsr00XCBHkSU0bHw0r1w+0z5+v9A==" saltValue="cuduWZ9azX+aMvQIJR+/XA==" spinCount="100000" sheet="1" objects="1" scenarios="1"/>
  <mergeCells count="26">
    <mergeCell ref="K9:L9"/>
    <mergeCell ref="M9:N9"/>
    <mergeCell ref="K10:L10"/>
    <mergeCell ref="M10:N10"/>
    <mergeCell ref="K11:L11"/>
    <mergeCell ref="M11:N11"/>
    <mergeCell ref="B6:C6"/>
    <mergeCell ref="F6:I6"/>
    <mergeCell ref="N2:O2"/>
    <mergeCell ref="B4:C4"/>
    <mergeCell ref="F4:I4"/>
    <mergeCell ref="B5:C5"/>
    <mergeCell ref="F5:I5"/>
    <mergeCell ref="B15:C15"/>
    <mergeCell ref="B7:C7"/>
    <mergeCell ref="F7:I7"/>
    <mergeCell ref="B8:C8"/>
    <mergeCell ref="F8:I8"/>
    <mergeCell ref="B9:C9"/>
    <mergeCell ref="F9:I9"/>
    <mergeCell ref="B10:C10"/>
    <mergeCell ref="F10:I10"/>
    <mergeCell ref="B11:C11"/>
    <mergeCell ref="F11:I11"/>
    <mergeCell ref="F12:I12"/>
    <mergeCell ref="B12:C12"/>
  </mergeCells>
  <phoneticPr fontId="1"/>
  <pageMargins left="0.7" right="0.7" top="0.75" bottom="0.75" header="0.3" footer="0.3"/>
  <pageSetup paperSize="9" scale="78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46E46-535A-486E-BA32-C63BBA4C8033}">
  <sheetPr>
    <tabColor rgb="FF00B0F0"/>
  </sheetPr>
  <dimension ref="A1:Q23"/>
  <sheetViews>
    <sheetView topLeftCell="A4" zoomScaleNormal="100" workbookViewId="0">
      <selection activeCell="M26" sqref="M26"/>
    </sheetView>
  </sheetViews>
  <sheetFormatPr defaultRowHeight="18.75" x14ac:dyDescent="0.4"/>
  <cols>
    <col min="1" max="1" width="3.875" customWidth="1"/>
    <col min="2" max="2" width="23" customWidth="1"/>
    <col min="3" max="3" width="4.75" customWidth="1"/>
    <col min="4" max="16" width="8.375" customWidth="1"/>
    <col min="17" max="17" width="4.625" customWidth="1"/>
  </cols>
  <sheetData>
    <row r="1" spans="1:17" ht="25.5" x14ac:dyDescent="0.4">
      <c r="A1" s="10"/>
      <c r="B1" s="10" t="s">
        <v>96</v>
      </c>
      <c r="C1" s="10"/>
      <c r="E1" s="10" t="s">
        <v>161</v>
      </c>
    </row>
    <row r="2" spans="1:17" ht="19.5" x14ac:dyDescent="0.4">
      <c r="H2" s="9"/>
      <c r="I2" s="43"/>
      <c r="N2" s="146" t="s">
        <v>38</v>
      </c>
      <c r="O2" s="147"/>
      <c r="P2" s="13" t="s">
        <v>40</v>
      </c>
    </row>
    <row r="3" spans="1:17" ht="24" x14ac:dyDescent="0.4">
      <c r="B3" s="7" t="s">
        <v>98</v>
      </c>
      <c r="C3" s="7"/>
    </row>
    <row r="4" spans="1:17" ht="24.95" customHeight="1" x14ac:dyDescent="0.4">
      <c r="B4" s="110" t="s">
        <v>54</v>
      </c>
      <c r="C4" s="111"/>
      <c r="D4" s="31" t="s">
        <v>55</v>
      </c>
      <c r="E4" s="31" t="s">
        <v>56</v>
      </c>
      <c r="F4" s="110" t="s">
        <v>99</v>
      </c>
      <c r="G4" s="148"/>
      <c r="H4" s="148"/>
      <c r="I4" s="142"/>
    </row>
    <row r="5" spans="1:17" ht="24.95" customHeight="1" x14ac:dyDescent="0.4">
      <c r="A5" s="3" t="s">
        <v>63</v>
      </c>
      <c r="B5" s="110" t="s">
        <v>130</v>
      </c>
      <c r="C5" s="111"/>
      <c r="D5" s="94"/>
      <c r="E5" s="31" t="s">
        <v>131</v>
      </c>
      <c r="F5" s="143"/>
      <c r="G5" s="144"/>
      <c r="H5" s="144"/>
      <c r="I5" s="145"/>
      <c r="K5" t="s">
        <v>132</v>
      </c>
    </row>
    <row r="6" spans="1:17" ht="24.95" customHeight="1" x14ac:dyDescent="0.4">
      <c r="A6" s="3" t="s">
        <v>70</v>
      </c>
      <c r="B6" s="110" t="s">
        <v>133</v>
      </c>
      <c r="C6" s="111"/>
      <c r="D6" s="94"/>
      <c r="E6" s="31" t="s">
        <v>134</v>
      </c>
      <c r="F6" s="143"/>
      <c r="G6" s="144"/>
      <c r="H6" s="144"/>
      <c r="I6" s="145"/>
      <c r="K6" s="72" t="str">
        <f>IF(D6="","",D5*D6)</f>
        <v/>
      </c>
      <c r="L6" s="36" t="s">
        <v>119</v>
      </c>
      <c r="M6" t="s">
        <v>135</v>
      </c>
    </row>
    <row r="7" spans="1:17" ht="24.95" customHeight="1" x14ac:dyDescent="0.4">
      <c r="A7" s="3" t="s">
        <v>59</v>
      </c>
      <c r="B7" s="110" t="s">
        <v>136</v>
      </c>
      <c r="C7" s="111"/>
      <c r="D7" s="94"/>
      <c r="E7" s="31" t="s">
        <v>137</v>
      </c>
      <c r="F7" s="143"/>
      <c r="G7" s="144"/>
      <c r="H7" s="144"/>
      <c r="I7" s="145"/>
      <c r="K7" s="152" t="str">
        <f>IF(D7="","",D8*D7)</f>
        <v/>
      </c>
      <c r="L7" s="120" t="s">
        <v>119</v>
      </c>
      <c r="M7" s="154" t="s">
        <v>154</v>
      </c>
    </row>
    <row r="8" spans="1:17" ht="24.95" customHeight="1" x14ac:dyDescent="0.4">
      <c r="A8" s="3" t="s">
        <v>65</v>
      </c>
      <c r="B8" s="110" t="s">
        <v>155</v>
      </c>
      <c r="C8" s="111"/>
      <c r="D8" s="94"/>
      <c r="E8" s="31" t="s">
        <v>156</v>
      </c>
      <c r="F8" s="143"/>
      <c r="G8" s="144"/>
      <c r="H8" s="144"/>
      <c r="I8" s="145"/>
      <c r="K8" s="153"/>
      <c r="L8" s="122"/>
      <c r="M8" s="154"/>
    </row>
    <row r="9" spans="1:17" ht="24.95" customHeight="1" thickBot="1" x14ac:dyDescent="0.45">
      <c r="A9" s="3"/>
      <c r="B9" s="110" t="s">
        <v>157</v>
      </c>
      <c r="C9" s="111"/>
      <c r="D9" s="94"/>
      <c r="E9" s="90"/>
      <c r="F9" s="143"/>
      <c r="G9" s="144"/>
      <c r="H9" s="144"/>
      <c r="I9" s="145"/>
      <c r="K9" s="95"/>
      <c r="L9" s="76" t="s">
        <v>119</v>
      </c>
    </row>
    <row r="10" spans="1:17" ht="24.75" customHeight="1" thickTop="1" x14ac:dyDescent="0.4">
      <c r="K10" s="77">
        <f>SUM(K6:K9)</f>
        <v>0</v>
      </c>
      <c r="L10" s="65" t="s">
        <v>119</v>
      </c>
      <c r="M10" t="s">
        <v>108</v>
      </c>
    </row>
    <row r="11" spans="1:17" ht="24" x14ac:dyDescent="0.4">
      <c r="B11" s="7" t="s">
        <v>113</v>
      </c>
      <c r="C11" s="7"/>
    </row>
    <row r="12" spans="1:17" ht="24.95" customHeight="1" x14ac:dyDescent="0.4">
      <c r="B12" s="110" t="s">
        <v>84</v>
      </c>
      <c r="C12" s="111"/>
      <c r="D12" s="31">
        <v>4</v>
      </c>
      <c r="E12" s="31">
        <v>5</v>
      </c>
      <c r="F12" s="31">
        <v>6</v>
      </c>
      <c r="G12" s="31">
        <v>7</v>
      </c>
      <c r="H12" s="31">
        <v>8</v>
      </c>
      <c r="I12" s="31">
        <v>9</v>
      </c>
      <c r="J12" s="31">
        <v>10</v>
      </c>
      <c r="K12" s="31">
        <v>11</v>
      </c>
      <c r="L12" s="31">
        <v>12</v>
      </c>
      <c r="M12" s="31">
        <v>1</v>
      </c>
      <c r="N12" s="31">
        <v>2</v>
      </c>
      <c r="O12" s="31">
        <v>3</v>
      </c>
      <c r="P12" s="31" t="s">
        <v>92</v>
      </c>
    </row>
    <row r="13" spans="1:17" ht="24.95" customHeight="1" x14ac:dyDescent="0.4">
      <c r="B13" s="35" t="s">
        <v>138</v>
      </c>
      <c r="C13" s="36" t="s">
        <v>115</v>
      </c>
      <c r="D13" s="78">
        <v>30</v>
      </c>
      <c r="E13" s="78">
        <v>31</v>
      </c>
      <c r="F13" s="78">
        <v>30</v>
      </c>
      <c r="G13" s="78">
        <v>31</v>
      </c>
      <c r="H13" s="78">
        <v>31</v>
      </c>
      <c r="I13" s="78">
        <v>30</v>
      </c>
      <c r="J13" s="78">
        <v>31</v>
      </c>
      <c r="K13" s="78">
        <v>30</v>
      </c>
      <c r="L13" s="78">
        <v>31</v>
      </c>
      <c r="M13" s="78">
        <v>31</v>
      </c>
      <c r="N13" s="78">
        <v>28</v>
      </c>
      <c r="O13" s="78">
        <v>31</v>
      </c>
      <c r="P13" s="66">
        <f>SUM(D13:O13)</f>
        <v>365</v>
      </c>
    </row>
    <row r="14" spans="1:17" ht="24.95" customHeight="1" x14ac:dyDescent="0.4">
      <c r="A14" t="s">
        <v>108</v>
      </c>
      <c r="B14" s="35" t="s">
        <v>139</v>
      </c>
      <c r="C14" s="36" t="s">
        <v>119</v>
      </c>
      <c r="D14" s="67">
        <f>IF($K$10="","",$K$10)</f>
        <v>0</v>
      </c>
      <c r="E14" s="67">
        <f t="shared" ref="E14:O14" si="0">IF($K$10="","",$K$10)</f>
        <v>0</v>
      </c>
      <c r="F14" s="67">
        <f t="shared" si="0"/>
        <v>0</v>
      </c>
      <c r="G14" s="67">
        <f t="shared" si="0"/>
        <v>0</v>
      </c>
      <c r="H14" s="67">
        <f t="shared" si="0"/>
        <v>0</v>
      </c>
      <c r="I14" s="67">
        <f t="shared" si="0"/>
        <v>0</v>
      </c>
      <c r="J14" s="67">
        <f t="shared" si="0"/>
        <v>0</v>
      </c>
      <c r="K14" s="67">
        <f t="shared" si="0"/>
        <v>0</v>
      </c>
      <c r="L14" s="67">
        <f t="shared" si="0"/>
        <v>0</v>
      </c>
      <c r="M14" s="67">
        <f t="shared" si="0"/>
        <v>0</v>
      </c>
      <c r="N14" s="67">
        <f t="shared" si="0"/>
        <v>0</v>
      </c>
      <c r="O14" s="67">
        <f t="shared" si="0"/>
        <v>0</v>
      </c>
      <c r="P14" s="79"/>
    </row>
    <row r="15" spans="1:17" ht="24.95" customHeight="1" thickBot="1" x14ac:dyDescent="0.45">
      <c r="B15" s="64"/>
      <c r="C15" s="68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70"/>
    </row>
    <row r="16" spans="1:17" ht="24.95" customHeight="1" thickTop="1" x14ac:dyDescent="0.4">
      <c r="B16" s="71" t="s">
        <v>129</v>
      </c>
      <c r="C16" s="65" t="s">
        <v>119</v>
      </c>
      <c r="D16" s="53">
        <f>IF(D14="","",D13*D14)</f>
        <v>0</v>
      </c>
      <c r="E16" s="53">
        <f t="shared" ref="E16:O16" si="1">IF(E14="","",E13*E14)</f>
        <v>0</v>
      </c>
      <c r="F16" s="53">
        <f t="shared" si="1"/>
        <v>0</v>
      </c>
      <c r="G16" s="53">
        <f t="shared" si="1"/>
        <v>0</v>
      </c>
      <c r="H16" s="53">
        <f t="shared" si="1"/>
        <v>0</v>
      </c>
      <c r="I16" s="53">
        <f t="shared" si="1"/>
        <v>0</v>
      </c>
      <c r="J16" s="53">
        <f t="shared" si="1"/>
        <v>0</v>
      </c>
      <c r="K16" s="53">
        <f t="shared" si="1"/>
        <v>0</v>
      </c>
      <c r="L16" s="53">
        <f t="shared" si="1"/>
        <v>0</v>
      </c>
      <c r="M16" s="53">
        <f t="shared" si="1"/>
        <v>0</v>
      </c>
      <c r="N16" s="53">
        <f t="shared" si="1"/>
        <v>0</v>
      </c>
      <c r="O16" s="53">
        <f t="shared" si="1"/>
        <v>0</v>
      </c>
      <c r="P16" s="53">
        <f>SUM(D16:O16)</f>
        <v>0</v>
      </c>
      <c r="Q16" t="s">
        <v>72</v>
      </c>
    </row>
    <row r="17" spans="2:8" ht="24.75" customHeight="1" x14ac:dyDescent="0.4"/>
    <row r="18" spans="2:8" x14ac:dyDescent="0.4">
      <c r="B18" t="s">
        <v>140</v>
      </c>
    </row>
    <row r="19" spans="2:8" x14ac:dyDescent="0.4">
      <c r="B19" s="40" t="s">
        <v>141</v>
      </c>
      <c r="C19" t="s">
        <v>158</v>
      </c>
    </row>
    <row r="21" spans="2:8" x14ac:dyDescent="0.4">
      <c r="D21" s="108" t="s">
        <v>149</v>
      </c>
      <c r="E21" s="108"/>
      <c r="F21" s="149"/>
      <c r="G21" s="138"/>
      <c r="H21" s="36" t="s">
        <v>150</v>
      </c>
    </row>
    <row r="22" spans="2:8" x14ac:dyDescent="0.4">
      <c r="D22" s="108" t="s">
        <v>151</v>
      </c>
      <c r="E22" s="108"/>
      <c r="F22" s="149"/>
      <c r="G22" s="138"/>
      <c r="H22" s="36" t="s">
        <v>61</v>
      </c>
    </row>
    <row r="23" spans="2:8" x14ac:dyDescent="0.4">
      <c r="D23" s="108" t="s">
        <v>152</v>
      </c>
      <c r="E23" s="108"/>
      <c r="F23" s="150" t="str">
        <f>IF(F21="","",P16/F21/60*F22)</f>
        <v/>
      </c>
      <c r="G23" s="151"/>
      <c r="H23" s="36" t="s">
        <v>153</v>
      </c>
    </row>
  </sheetData>
  <sheetProtection algorithmName="SHA-512" hashValue="JYuQpavv4i88uDQmVCudndsrUf61OgudC0a7cYod3fy4vXX5B0sH2uSGIcOU28bgnNvPaZmRlXWV2HJl9sPUhg==" saltValue="v56/aOXBmk3XhGPViaSAGA==" spinCount="100000" sheet="1" objects="1" scenarios="1"/>
  <mergeCells count="23">
    <mergeCell ref="D23:E23"/>
    <mergeCell ref="F23:G23"/>
    <mergeCell ref="B9:C9"/>
    <mergeCell ref="F9:I9"/>
    <mergeCell ref="B12:C12"/>
    <mergeCell ref="D21:E21"/>
    <mergeCell ref="F21:G21"/>
    <mergeCell ref="D22:E22"/>
    <mergeCell ref="F22:G22"/>
    <mergeCell ref="B7:C7"/>
    <mergeCell ref="F7:I7"/>
    <mergeCell ref="K7:K8"/>
    <mergeCell ref="L7:L8"/>
    <mergeCell ref="M7:M8"/>
    <mergeCell ref="B8:C8"/>
    <mergeCell ref="F8:I8"/>
    <mergeCell ref="B6:C6"/>
    <mergeCell ref="F6:I6"/>
    <mergeCell ref="N2:O2"/>
    <mergeCell ref="B4:C4"/>
    <mergeCell ref="F4:I4"/>
    <mergeCell ref="B5:C5"/>
    <mergeCell ref="F5:I5"/>
  </mergeCells>
  <phoneticPr fontId="1"/>
  <pageMargins left="0.7" right="0.7" top="0.75" bottom="0.75" header="0.3" footer="0.3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①CO2削減量計算</vt:lpstr>
      <vt:lpstr>②給湯按分</vt:lpstr>
      <vt:lpstr>③宿泊施設 (給湯量)</vt:lpstr>
      <vt:lpstr>③その他建物 (給湯量)</vt:lpstr>
      <vt:lpstr>①CO2削減量計算!Print_Area</vt:lpstr>
      <vt:lpstr>②給湯按分!Print_Area</vt:lpstr>
      <vt:lpstr>'③宿泊施設 (給湯量)'!Print_Area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2024-06-11T00:09:16Z</cp:lastPrinted>
  <dcterms:created xsi:type="dcterms:W3CDTF">2023-10-16T08:02:17Z</dcterms:created>
  <dcterms:modified xsi:type="dcterms:W3CDTF">2024-06-21T05:06:53Z</dcterms:modified>
</cp:coreProperties>
</file>